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https://southjerseyindustries.sharepoint.com/sites/EE/EEE/BPU Reporting/Annual Report/Annual Report - PY2 2023/"/>
    </mc:Choice>
  </mc:AlternateContent>
  <xr:revisionPtr revIDLastSave="302" documentId="8_{5AF6B1F0-5EEC-40D0-824C-0D1260D12BD2}" xr6:coauthVersionLast="47" xr6:coauthVersionMax="47" xr10:uidLastSave="{A14A82B8-E916-4B42-BE96-D2D8016E811A}"/>
  <bookViews>
    <workbookView xWindow="-28920" yWindow="-120" windowWidth="29040" windowHeight="15840" tabRatio="762" xr2:uid="{00000000-000D-0000-FFFF-FFFF00000000}"/>
  </bookViews>
  <sheets>
    <sheet name="Table 1" sheetId="49" r:id="rId1"/>
    <sheet name="Table 2" sheetId="54" r:id="rId2"/>
    <sheet name="Tables 3-6" sheetId="55" r:id="rId3"/>
    <sheet name="Table 7" sheetId="62" r:id="rId4"/>
    <sheet name="Table 8" sheetId="64" r:id="rId5"/>
    <sheet name="Table 9" sheetId="69" r:id="rId6"/>
    <sheet name="Ap A - Participant Def" sheetId="56" r:id="rId7"/>
    <sheet name="Ap B - Participant-Spend" sheetId="57" r:id="rId8"/>
    <sheet name="Ap B - Qtr NG Master" sheetId="58" r:id="rId9"/>
    <sheet name="Ap C - Qtr LMI" sheetId="59" r:id="rId10"/>
    <sheet name="Ap D - Qtr Business Class" sheetId="60" r:id="rId11"/>
    <sheet name="Ap E - NJ CEA Benchmarks" sheetId="61" r:id="rId12"/>
    <sheet name="AP F - Secondary Metrics" sheetId="65" r:id="rId13"/>
    <sheet name="AP G - Transfer" sheetId="66" r:id="rId14"/>
    <sheet name="AP H - CostTest" sheetId="67" r:id="rId15"/>
    <sheet name="AP I - Program Changes" sheetId="68" r:id="rId16"/>
    <sheet name="ETG" sheetId="63" r:id="rId17"/>
    <sheet name="Lookup_Sheet" sheetId="38" state="hidden" r:id="rId18"/>
  </sheets>
  <definedNames>
    <definedName name="_xlnm.Print_Area" localSheetId="7">'Ap B - Participant-Spend'!$A$1:$K$36</definedName>
    <definedName name="_xlnm.Print_Area" localSheetId="8">'Ap B - Qtr NG Master'!$A$1:$L$36</definedName>
    <definedName name="_xlnm.Print_Area" localSheetId="9">'Ap C - Qtr LMI'!$A$1:$J$27</definedName>
    <definedName name="_xlnm.Print_Area" localSheetId="10">'Ap D - Qtr Business Class'!$A$1:$J$22</definedName>
    <definedName name="_xlnm.Print_Area" localSheetId="11">'Ap E - NJ CEA Benchmarks'!$B$1:$N$22</definedName>
    <definedName name="_xlnm.Print_Titles" localSheetId="3">'Table 7'!$8:$8</definedName>
    <definedName name="wrn.CFC._.QUARTER." localSheetId="9" hidden="1">{"CFC COMPARISON",#N/A,FALSE,"CFCCOMP";"CREDIT LETTER",#N/A,FALSE,"CFCCOMP";"DEBT OBLIGATION",#N/A,FALSE,"CFCCOMP";"OFFICERS CERTIFICATE",#N/A,FALSE,"CFCCOMP"}</definedName>
    <definedName name="wrn.CFC._.QUARTER." localSheetId="10" hidden="1">{"CFC COMPARISON",#N/A,FALSE,"CFCCOMP";"CREDIT LETTER",#N/A,FALSE,"CFCCOMP";"DEBT OBLIGATION",#N/A,FALSE,"CFCCOMP";"OFFICERS CERTIFICATE",#N/A,FALSE,"CFCCOMP"}</definedName>
    <definedName name="wrn.CFC._.QUARTER." localSheetId="14" hidden="1">{"CFC COMPARISON",#N/A,FALSE,"CFCCOMP";"CREDIT LETTER",#N/A,FALSE,"CFCCOMP";"DEBT OBLIGATION",#N/A,FALSE,"CFCCOMP";"OFFICERS CERTIFICATE",#N/A,FALSE,"CFCCOMP"}</definedName>
    <definedName name="wrn.CFC._.QUARTER." localSheetId="16" hidden="1">{"CFC COMPARISON",#N/A,FALSE,"CFCCOMP";"CREDIT LETTER",#N/A,FALSE,"CFCCOMP";"DEBT OBLIGATION",#N/A,FALSE,"CFCCOMP";"OFFICERS CERTIFICATE",#N/A,FALSE,"CFCCOMP"}</definedName>
    <definedName name="wrn.CFC._.QUARTER." localSheetId="17"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9" hidden="1">{"COVER",#N/A,FALSE,"COVERPMT";"COMPANY ORDER",#N/A,FALSE,"COVERPMT";"EXHIBIT A",#N/A,FALSE,"COVERPMT"}</definedName>
    <definedName name="wrn.FUEL._.SCHEDULE." localSheetId="10" hidden="1">{"COVER",#N/A,FALSE,"COVERPMT";"COMPANY ORDER",#N/A,FALSE,"COVERPMT";"EXHIBIT A",#N/A,FALSE,"COVERPMT"}</definedName>
    <definedName name="wrn.FUEL._.SCHEDULE." localSheetId="14" hidden="1">{"COVER",#N/A,FALSE,"COVERPMT";"COMPANY ORDER",#N/A,FALSE,"COVERPMT";"EXHIBIT A",#N/A,FALSE,"COVERPMT"}</definedName>
    <definedName name="wrn.FUEL._.SCHEDULE." localSheetId="16" hidden="1">{"COVER",#N/A,FALSE,"COVERPMT";"COMPANY ORDER",#N/A,FALSE,"COVERPMT";"EXHIBIT A",#N/A,FALSE,"COVERPMT"}</definedName>
    <definedName name="wrn.FUEL._.SCHEDULE." localSheetId="17" hidden="1">{"COVER",#N/A,FALSE,"COVERPMT";"COMPANY ORDER",#N/A,FALSE,"COVERPMT";"EXHIBIT A",#N/A,FALSE,"COVERPMT"}</definedName>
    <definedName name="wrn.FUEL._.SCHEDULE." localSheetId="1" hidden="1">{"COVER",#N/A,FALSE,"COVERPMT";"COMPANY ORDER",#N/A,FALSE,"COVERPMT";"EXHIBIT A",#N/A,FALSE,"COVERPMT"}</definedName>
    <definedName name="wrn.FUEL._.SCHEDULE." localSheetId="3" hidden="1">{"COVER",#N/A,FALSE,"COVERPMT";"COMPANY ORDER",#N/A,FALSE,"COVERPMT";"EXHIBIT A",#N/A,FALSE,"COVERPMT"}</definedName>
    <definedName name="wrn.FUEL._.SCHEDULE." localSheetId="4"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9" hidden="1">'Ap C - Qtr LMI'!#REF!</definedName>
    <definedName name="Z_E3A30FBC_675D_4AD8_9B2D_12956792A138_.wvu.Rows" localSheetId="10" hidden="1">'Ap D - Qtr Business Class'!#REF!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59" l="1"/>
  <c r="H12" i="59"/>
  <c r="G12" i="59"/>
  <c r="F12" i="59"/>
  <c r="E12" i="59"/>
  <c r="D12" i="59"/>
  <c r="G17" i="62" l="1"/>
  <c r="E21" i="59" l="1"/>
  <c r="D21" i="59"/>
  <c r="H24" i="58"/>
  <c r="J24" i="58"/>
  <c r="K24" i="58"/>
  <c r="C12" i="66" l="1"/>
  <c r="D17" i="65" l="1"/>
  <c r="C17" i="65"/>
  <c r="E17" i="65" s="1"/>
  <c r="E16" i="65"/>
  <c r="E15" i="65"/>
  <c r="E14" i="65"/>
  <c r="D10" i="65"/>
  <c r="C10" i="65"/>
  <c r="E10" i="65" s="1"/>
  <c r="E9" i="65"/>
  <c r="E8" i="65"/>
  <c r="E7" i="65"/>
  <c r="I9" i="54"/>
  <c r="F4" i="49" l="1"/>
  <c r="F5" i="49"/>
  <c r="J5" i="49" s="1"/>
  <c r="I5" i="49"/>
  <c r="F22" i="63" l="1"/>
  <c r="F8" i="63"/>
  <c r="L19" i="63" l="1"/>
  <c r="M19" i="63"/>
  <c r="L20" i="63"/>
  <c r="M20" i="63"/>
  <c r="L21" i="63"/>
  <c r="M21" i="63"/>
  <c r="M18" i="63"/>
  <c r="L18" i="63"/>
  <c r="L15" i="63"/>
  <c r="M15" i="63"/>
  <c r="L16" i="63"/>
  <c r="M16" i="63"/>
  <c r="L17" i="63"/>
  <c r="M17" i="63"/>
  <c r="M14" i="63"/>
  <c r="L14" i="63"/>
  <c r="M13" i="63"/>
  <c r="L13" i="63"/>
  <c r="L9" i="63"/>
  <c r="M9" i="63"/>
  <c r="L10" i="63"/>
  <c r="M10" i="63"/>
  <c r="L11" i="63"/>
  <c r="M11" i="63"/>
  <c r="L12" i="63"/>
  <c r="M12" i="63"/>
  <c r="G14" i="63"/>
  <c r="H19" i="63"/>
  <c r="H20" i="63"/>
  <c r="H21" i="63"/>
  <c r="H18" i="63"/>
  <c r="H15" i="63"/>
  <c r="H16" i="63"/>
  <c r="H17" i="63"/>
  <c r="H14" i="63"/>
  <c r="H13" i="63"/>
  <c r="H10" i="63"/>
  <c r="H11" i="63"/>
  <c r="H12" i="63"/>
  <c r="H9" i="63"/>
  <c r="G21" i="63"/>
  <c r="G20" i="63"/>
  <c r="G19" i="63"/>
  <c r="G18" i="63"/>
  <c r="G16" i="63"/>
  <c r="G17" i="63"/>
  <c r="G15" i="63"/>
  <c r="G10" i="63"/>
  <c r="G11" i="63"/>
  <c r="G12" i="63"/>
  <c r="G9" i="63"/>
  <c r="F15" i="63"/>
  <c r="F16" i="63"/>
  <c r="F17" i="63"/>
  <c r="F14" i="63"/>
  <c r="F13" i="63"/>
  <c r="F10" i="63"/>
  <c r="F11" i="63"/>
  <c r="F12" i="63"/>
  <c r="F9" i="63"/>
  <c r="E19" i="63"/>
  <c r="E20" i="63"/>
  <c r="E21" i="63"/>
  <c r="E18" i="63"/>
  <c r="E15" i="63"/>
  <c r="E16" i="63"/>
  <c r="E17" i="63"/>
  <c r="E14" i="63"/>
  <c r="E13" i="63"/>
  <c r="E10" i="63"/>
  <c r="E11" i="63"/>
  <c r="E12" i="63"/>
  <c r="E9" i="63"/>
  <c r="M5" i="63"/>
  <c r="M6" i="63"/>
  <c r="M7" i="63"/>
  <c r="M4" i="63"/>
  <c r="L5" i="63"/>
  <c r="L6" i="63"/>
  <c r="L7" i="63"/>
  <c r="L4" i="63"/>
  <c r="G5" i="63"/>
  <c r="G6" i="63"/>
  <c r="G7" i="63"/>
  <c r="G4" i="63"/>
  <c r="H5" i="63"/>
  <c r="H6" i="63"/>
  <c r="H7" i="63"/>
  <c r="H4" i="63"/>
  <c r="E5" i="63"/>
  <c r="E6" i="63"/>
  <c r="E7" i="63"/>
  <c r="E4" i="63"/>
  <c r="B2" i="62" l="1"/>
  <c r="I12" i="60"/>
  <c r="I20" i="60" s="1"/>
  <c r="H12" i="60"/>
  <c r="H20" i="60" s="1"/>
  <c r="G12" i="60"/>
  <c r="G20" i="60" s="1"/>
  <c r="F12" i="60"/>
  <c r="F20" i="60" s="1"/>
  <c r="E12" i="60"/>
  <c r="E20" i="60" s="1"/>
  <c r="D12" i="60"/>
  <c r="D20" i="60" s="1"/>
  <c r="I21" i="59"/>
  <c r="H21" i="59"/>
  <c r="G21" i="59"/>
  <c r="F21" i="59"/>
  <c r="I17" i="59"/>
  <c r="H17" i="59"/>
  <c r="G17" i="59"/>
  <c r="F17" i="59"/>
  <c r="E17" i="59"/>
  <c r="E25" i="59" s="1"/>
  <c r="D17" i="59"/>
  <c r="K30" i="58"/>
  <c r="J30" i="58"/>
  <c r="H30" i="58"/>
  <c r="F30" i="58"/>
  <c r="D30" i="58"/>
  <c r="E24" i="58"/>
  <c r="F24" i="58"/>
  <c r="D24" i="58"/>
  <c r="G23" i="58"/>
  <c r="G22" i="58"/>
  <c r="G21" i="58"/>
  <c r="G20" i="58"/>
  <c r="G16" i="58"/>
  <c r="G15" i="58"/>
  <c r="G14" i="58"/>
  <c r="G13" i="58"/>
  <c r="E17" i="58"/>
  <c r="K12" i="58"/>
  <c r="K17" i="58" s="1"/>
  <c r="J12" i="58"/>
  <c r="J17" i="58" s="1"/>
  <c r="H12" i="58"/>
  <c r="H17" i="58" s="1"/>
  <c r="F12" i="58"/>
  <c r="G12" i="58" s="1"/>
  <c r="D12" i="58"/>
  <c r="D17" i="58" s="1"/>
  <c r="J30" i="57"/>
  <c r="K30" i="57" s="1"/>
  <c r="H30" i="57"/>
  <c r="F30" i="57"/>
  <c r="G30" i="57" s="1"/>
  <c r="D30" i="57"/>
  <c r="J24" i="57"/>
  <c r="I24" i="57"/>
  <c r="H24" i="57"/>
  <c r="F24" i="57"/>
  <c r="E24" i="57"/>
  <c r="D24" i="57"/>
  <c r="I17" i="57"/>
  <c r="E17" i="57"/>
  <c r="D17" i="57"/>
  <c r="K23" i="57"/>
  <c r="K22" i="57"/>
  <c r="K21" i="57"/>
  <c r="K20" i="57"/>
  <c r="K16" i="57"/>
  <c r="K15" i="57"/>
  <c r="K14" i="57"/>
  <c r="K13" i="57"/>
  <c r="G23" i="57"/>
  <c r="G22" i="57"/>
  <c r="G21" i="57"/>
  <c r="G20" i="57"/>
  <c r="G16" i="57"/>
  <c r="G15" i="57"/>
  <c r="G14" i="57"/>
  <c r="G13" i="57"/>
  <c r="J12" i="57"/>
  <c r="J17" i="57" s="1"/>
  <c r="H12" i="57"/>
  <c r="H17" i="57" s="1"/>
  <c r="F12" i="57"/>
  <c r="F17" i="57" s="1"/>
  <c r="D12" i="57"/>
  <c r="F17" i="58" l="1"/>
  <c r="F36" i="58" s="1"/>
  <c r="G24" i="58"/>
  <c r="E36" i="58"/>
  <c r="G17" i="58"/>
  <c r="G30" i="58"/>
  <c r="D36" i="58"/>
  <c r="J36" i="57"/>
  <c r="K36" i="57" s="1"/>
  <c r="F36" i="57"/>
  <c r="G36" i="57" s="1"/>
  <c r="G12" i="57"/>
  <c r="K12" i="57"/>
  <c r="G25" i="59"/>
  <c r="F25" i="59"/>
  <c r="D25" i="59"/>
  <c r="I25" i="59"/>
  <c r="H25" i="59"/>
  <c r="G24" i="57"/>
  <c r="D36" i="57"/>
  <c r="H36" i="58"/>
  <c r="J36" i="58"/>
  <c r="K36" i="58"/>
  <c r="K24" i="57"/>
  <c r="H36" i="57"/>
  <c r="K17" i="57"/>
  <c r="G17" i="57"/>
  <c r="I67" i="62"/>
  <c r="H67" i="62"/>
  <c r="I66" i="62"/>
  <c r="H66" i="62"/>
  <c r="J66" i="62" s="1"/>
  <c r="F67" i="62"/>
  <c r="E67" i="62"/>
  <c r="G67" i="62" s="1"/>
  <c r="F66" i="62"/>
  <c r="F68" i="62" s="1"/>
  <c r="E66" i="62"/>
  <c r="I47" i="62"/>
  <c r="H47" i="62"/>
  <c r="I46" i="62"/>
  <c r="H46" i="62"/>
  <c r="F47" i="62"/>
  <c r="E47" i="62"/>
  <c r="G47" i="62" s="1"/>
  <c r="F46" i="62"/>
  <c r="F48" i="62" s="1"/>
  <c r="E46" i="62"/>
  <c r="I27" i="62"/>
  <c r="H27" i="62"/>
  <c r="I26" i="62"/>
  <c r="H26" i="62"/>
  <c r="F27" i="62"/>
  <c r="E27" i="62"/>
  <c r="F26" i="62"/>
  <c r="E26" i="62"/>
  <c r="J65" i="62"/>
  <c r="J64" i="62"/>
  <c r="J63" i="62"/>
  <c r="J62" i="62"/>
  <c r="J61" i="62"/>
  <c r="J60" i="62"/>
  <c r="J59" i="62"/>
  <c r="J58" i="62"/>
  <c r="J57" i="62"/>
  <c r="J56" i="62"/>
  <c r="J55" i="62"/>
  <c r="J54" i="62"/>
  <c r="J53" i="62"/>
  <c r="J52" i="62"/>
  <c r="J51" i="62"/>
  <c r="J50" i="62"/>
  <c r="G65" i="62"/>
  <c r="G64" i="62"/>
  <c r="G63" i="62"/>
  <c r="G62" i="62"/>
  <c r="G61" i="62"/>
  <c r="G60" i="62"/>
  <c r="G59" i="62"/>
  <c r="G58" i="62"/>
  <c r="G57" i="62"/>
  <c r="G56" i="62"/>
  <c r="G55" i="62"/>
  <c r="G54" i="62"/>
  <c r="G53" i="62"/>
  <c r="G52" i="62"/>
  <c r="G51" i="62"/>
  <c r="G50" i="62"/>
  <c r="G45" i="62"/>
  <c r="G44" i="62"/>
  <c r="G43" i="62"/>
  <c r="G42" i="62"/>
  <c r="G41" i="62"/>
  <c r="G40" i="62"/>
  <c r="G39" i="62"/>
  <c r="G38" i="62"/>
  <c r="G37" i="62"/>
  <c r="G36" i="62"/>
  <c r="G35" i="62"/>
  <c r="G34" i="62"/>
  <c r="G33" i="62"/>
  <c r="G32" i="62"/>
  <c r="G31" i="62"/>
  <c r="G30" i="62"/>
  <c r="J45" i="62"/>
  <c r="J44" i="62"/>
  <c r="J43" i="62"/>
  <c r="J42" i="62"/>
  <c r="J41" i="62"/>
  <c r="J40" i="62"/>
  <c r="J39" i="62"/>
  <c r="J38" i="62"/>
  <c r="J37" i="62"/>
  <c r="J36" i="62"/>
  <c r="J35" i="62"/>
  <c r="J34" i="62"/>
  <c r="J33" i="62"/>
  <c r="J32" i="62"/>
  <c r="J31" i="62"/>
  <c r="J30" i="62"/>
  <c r="J25" i="62"/>
  <c r="J24" i="62"/>
  <c r="J23" i="62"/>
  <c r="J22" i="62"/>
  <c r="J21" i="62"/>
  <c r="J20" i="62"/>
  <c r="J19" i="62"/>
  <c r="J18" i="62"/>
  <c r="J17" i="62"/>
  <c r="J16" i="62"/>
  <c r="J15" i="62"/>
  <c r="J14" i="62"/>
  <c r="J13" i="62"/>
  <c r="J12" i="62"/>
  <c r="J11" i="62"/>
  <c r="J10" i="62"/>
  <c r="G11" i="62"/>
  <c r="G12" i="62"/>
  <c r="G13" i="62"/>
  <c r="G14" i="62"/>
  <c r="G15" i="62"/>
  <c r="G16" i="62"/>
  <c r="G18" i="62"/>
  <c r="G19" i="62"/>
  <c r="G20" i="62"/>
  <c r="G21" i="62"/>
  <c r="G22" i="62"/>
  <c r="G23" i="62"/>
  <c r="G24" i="62"/>
  <c r="G25" i="62"/>
  <c r="G10" i="62"/>
  <c r="E48" i="62" l="1"/>
  <c r="G48" i="62" s="1"/>
  <c r="G36" i="58"/>
  <c r="J26" i="62"/>
  <c r="I68" i="62"/>
  <c r="J67" i="62"/>
  <c r="I48" i="62"/>
  <c r="J47" i="62"/>
  <c r="I28" i="62"/>
  <c r="J27" i="62"/>
  <c r="F28" i="62"/>
  <c r="E68" i="62"/>
  <c r="G68" i="62" s="1"/>
  <c r="H48" i="62"/>
  <c r="H68" i="62"/>
  <c r="J68" i="62" s="1"/>
  <c r="G66" i="62"/>
  <c r="J46" i="62"/>
  <c r="G46" i="62"/>
  <c r="H28" i="62"/>
  <c r="J28" i="62" s="1"/>
  <c r="G27" i="62"/>
  <c r="E28" i="62"/>
  <c r="G26" i="62"/>
  <c r="G28" i="62" l="1"/>
  <c r="J48" i="62"/>
  <c r="C47" i="55"/>
  <c r="D47" i="55"/>
  <c r="B47" i="55"/>
  <c r="D31" i="55"/>
  <c r="C31" i="55"/>
  <c r="C33" i="55" s="1"/>
  <c r="B31" i="55"/>
  <c r="B33" i="55" s="1"/>
  <c r="D19" i="55"/>
  <c r="D21" i="55" s="1"/>
  <c r="C19" i="55"/>
  <c r="B19" i="55"/>
  <c r="B21" i="55" s="1"/>
  <c r="E20" i="55"/>
  <c r="E46" i="55"/>
  <c r="E45" i="55"/>
  <c r="E44" i="55"/>
  <c r="E43" i="55"/>
  <c r="E42" i="55"/>
  <c r="E41" i="55"/>
  <c r="E40" i="55"/>
  <c r="E30" i="55"/>
  <c r="E29" i="55"/>
  <c r="E28" i="55"/>
  <c r="E18" i="55"/>
  <c r="E17" i="55"/>
  <c r="E16" i="55"/>
  <c r="C7" i="55"/>
  <c r="D7" i="55"/>
  <c r="D9" i="55" s="1"/>
  <c r="B7" i="55"/>
  <c r="B9" i="55" s="1"/>
  <c r="E5" i="55"/>
  <c r="E6" i="55"/>
  <c r="E4" i="55"/>
  <c r="K1" i="54"/>
  <c r="E1" i="55"/>
  <c r="J1" i="49" s="1"/>
  <c r="H13" i="61"/>
  <c r="N13" i="61" s="1"/>
  <c r="G12" i="61"/>
  <c r="G11" i="61"/>
  <c r="G10" i="61"/>
  <c r="B3" i="61"/>
  <c r="B3" i="60"/>
  <c r="B3" i="59"/>
  <c r="B3" i="58"/>
  <c r="I8" i="54"/>
  <c r="I7" i="54"/>
  <c r="I5" i="54"/>
  <c r="K5" i="54" s="1"/>
  <c r="I4" i="54"/>
  <c r="K4" i="54" s="1"/>
  <c r="M3" i="54" s="1"/>
  <c r="E8" i="54"/>
  <c r="E7" i="54"/>
  <c r="E5" i="54"/>
  <c r="E4" i="54"/>
  <c r="E47" i="55" l="1"/>
  <c r="E7" i="55"/>
  <c r="E19" i="55"/>
  <c r="N3" i="54" s="1"/>
  <c r="E31" i="55"/>
  <c r="C9" i="55"/>
  <c r="E9" i="55" s="1"/>
  <c r="C21" i="55"/>
  <c r="E21" i="55" s="1"/>
  <c r="D33" i="55"/>
  <c r="E33" i="55" s="1"/>
  <c r="J13" i="61"/>
  <c r="L13" i="61"/>
</calcChain>
</file>

<file path=xl/sharedStrings.xml><?xml version="1.0" encoding="utf-8"?>
<sst xmlns="http://schemas.openxmlformats.org/spreadsheetml/2006/main" count="783" uniqueCount="408">
  <si>
    <t>Table 1 - Natural Gas</t>
  </si>
  <si>
    <t>Period Covered</t>
  </si>
  <si>
    <r>
      <t xml:space="preserve">Utility-Administered Retail Savings
(DTh) </t>
    </r>
    <r>
      <rPr>
        <vertAlign val="superscript"/>
        <sz val="9"/>
        <color rgb="FFFFFFFF"/>
        <rFont val="Calibri"/>
        <family val="2"/>
        <scheme val="minor"/>
      </rPr>
      <t>1,2</t>
    </r>
  </si>
  <si>
    <r>
      <t xml:space="preserve">Comfort Partners Retail Savings (DTh) </t>
    </r>
    <r>
      <rPr>
        <vertAlign val="superscript"/>
        <sz val="9"/>
        <color rgb="FFFFFFFF"/>
        <rFont val="Calibri"/>
        <family val="2"/>
        <scheme val="minor"/>
      </rPr>
      <t>1,2</t>
    </r>
  </si>
  <si>
    <r>
      <t xml:space="preserve">Other Programs Retail Savings (DTh) </t>
    </r>
    <r>
      <rPr>
        <vertAlign val="superscript"/>
        <sz val="9"/>
        <color rgb="FFFFFFFF"/>
        <rFont val="Calibri"/>
        <family val="2"/>
        <scheme val="minor"/>
      </rPr>
      <t>3</t>
    </r>
  </si>
  <si>
    <r>
      <t xml:space="preserve">Total Portfolio Retail Savings (DTh) </t>
    </r>
    <r>
      <rPr>
        <vertAlign val="superscript"/>
        <sz val="9"/>
        <color rgb="FFFFFFFF"/>
        <rFont val="Calibri"/>
        <family val="2"/>
        <scheme val="minor"/>
      </rPr>
      <t>1,2,5</t>
    </r>
  </si>
  <si>
    <r>
      <t xml:space="preserve">Compliance Baseline (DTh) </t>
    </r>
    <r>
      <rPr>
        <vertAlign val="superscript"/>
        <sz val="9"/>
        <color rgb="FFFFFFFF"/>
        <rFont val="Calibri"/>
        <family val="2"/>
        <scheme val="minor"/>
      </rPr>
      <t>4</t>
    </r>
  </si>
  <si>
    <t>Annual Target
 (%)</t>
  </si>
  <si>
    <t>Annual Target 
(DTh)</t>
  </si>
  <si>
    <t xml:space="preserve">Percent of Annual Target 
(%) </t>
  </si>
  <si>
    <t>(A)</t>
  </si>
  <si>
    <t>(B)</t>
  </si>
  <si>
    <t xml:space="preserve">(C) </t>
  </si>
  <si>
    <t xml:space="preserve">(D) = (A)+(B)+(C) </t>
  </si>
  <si>
    <t>(E)</t>
  </si>
  <si>
    <t>(F)</t>
  </si>
  <si>
    <t>(G) = (E)*(F)</t>
  </si>
  <si>
    <t>(H) = (D) / (G)</t>
  </si>
  <si>
    <t>Quarter</t>
  </si>
  <si>
    <t>N/A</t>
  </si>
  <si>
    <t>YTD</t>
  </si>
  <si>
    <t xml:space="preserve">1  Calculated savings at the retail (customer meter) level. Savings are estimated from participation counts and TRM calculations, where applicable. </t>
  </si>
  <si>
    <t xml:space="preserve">2  Encompasses all ex-ante savings for the Plan Year, including prior period adjustments. </t>
  </si>
  <si>
    <t>3  Other Programs include Company-specific programs that are not part of the Clean Energy Act energy efficiency program and Comfort Partners, such as legacy programs and pilots.</t>
  </si>
  <si>
    <t xml:space="preserve">4  Calculated as average annual gas usage in the prior three plan years (i.e., July – June) per N.J.S.A. 48:3-87.9(a).  Details are provided in Appendix E. </t>
  </si>
  <si>
    <t>5 Pursuant to paragraph 16(e)(i) of the July 7, 2022 Stipulation and Agreement among the Utilities, Staff, and Rate Counsel, “the Utilities may apply energy savings in excess of 
annual compliance goals (‘Carryover Savings’) toward goals and QPIs for Program Years 2023, 2024, and 2025.”  The Board adopted the Stipulation and Agreement in its Order Approving Stipulation entered on August 17, 2022, in BPU Docket Nos. QO19010040, EO20090621, GO20090619, EO20090620, GO20090622, GO18101112, EO18101113, EO20090623, and GO20090618.</t>
  </si>
  <si>
    <t>Table 2 – Quantitative Performance Indicators</t>
  </si>
  <si>
    <t>Percent of Annual Target Achieved (Utility Administered Programs)</t>
  </si>
  <si>
    <t>Natural Gas</t>
  </si>
  <si>
    <t>Year to Date</t>
  </si>
  <si>
    <t>Annual Energy Savings</t>
  </si>
  <si>
    <t>Expenditures</t>
  </si>
  <si>
    <t xml:space="preserve">Utility-Administered Quarter Retail Savings </t>
  </si>
  <si>
    <t>Comfort Partners Quarter Retail Savings</t>
  </si>
  <si>
    <t>Other Programs Quarter Retail Savings</t>
  </si>
  <si>
    <t>Total Portfolio Quarter Retail Savings</t>
  </si>
  <si>
    <t>Utility-Administered YTD Retail Savings</t>
  </si>
  <si>
    <t>Comfort Partners YTD Retail Savings</t>
  </si>
  <si>
    <t xml:space="preserve">Other Programs YTD Retail Savings </t>
  </si>
  <si>
    <t>Total Portfolio YTD Retail Savings</t>
  </si>
  <si>
    <r>
      <t>Annual Target</t>
    </r>
    <r>
      <rPr>
        <vertAlign val="superscript"/>
        <sz val="11"/>
        <color theme="0"/>
        <rFont val="Calibri"/>
        <family val="2"/>
        <scheme val="minor"/>
      </rPr>
      <t>1</t>
    </r>
  </si>
  <si>
    <t>Percent of Annual Target Achieved</t>
  </si>
  <si>
    <t>Annual Energy Savings (Dth)</t>
  </si>
  <si>
    <t>Lifetime Savings (Dth)</t>
  </si>
  <si>
    <t>Annual Demand Savings (Dth Peak Day)</t>
  </si>
  <si>
    <r>
      <t xml:space="preserve">Low/Moderate-Income Lifetime Savings (Dth) </t>
    </r>
    <r>
      <rPr>
        <vertAlign val="superscript"/>
        <sz val="11"/>
        <color theme="1"/>
        <rFont val="Calibri"/>
        <family val="2"/>
        <scheme val="minor"/>
      </rPr>
      <t>2</t>
    </r>
  </si>
  <si>
    <r>
      <t>Small Commercial Lifetime Savings (Dth)</t>
    </r>
    <r>
      <rPr>
        <vertAlign val="superscript"/>
        <sz val="11"/>
        <color theme="1"/>
        <rFont val="Calibri"/>
        <family val="2"/>
        <scheme val="minor"/>
      </rPr>
      <t xml:space="preserve"> 3</t>
    </r>
  </si>
  <si>
    <t>Net Present Value of Utility Cost Test Net Benefits ($000)</t>
  </si>
  <si>
    <r>
      <rPr>
        <vertAlign val="superscript"/>
        <sz val="12"/>
        <color theme="1"/>
        <rFont val="Calibri"/>
        <family val="2"/>
        <scheme val="minor"/>
      </rPr>
      <t>1</t>
    </r>
    <r>
      <rPr>
        <vertAlign val="superscript"/>
        <sz val="11"/>
        <color theme="1"/>
        <rFont val="Calibri"/>
        <family val="2"/>
        <scheme val="minor"/>
      </rPr>
      <t xml:space="preserve"> </t>
    </r>
    <r>
      <rPr>
        <sz val="11"/>
        <color theme="1"/>
        <rFont val="Calibri"/>
        <family val="2"/>
        <scheme val="minor"/>
      </rPr>
      <t>Annual targets reflect estimated impacts as filed in the Company’s EE filing</t>
    </r>
  </si>
  <si>
    <r>
      <rPr>
        <vertAlign val="superscript"/>
        <sz val="12"/>
        <color theme="1"/>
        <rFont val="Calibri"/>
        <family val="2"/>
        <scheme val="minor"/>
      </rPr>
      <t>2</t>
    </r>
    <r>
      <rPr>
        <sz val="11"/>
        <color theme="1"/>
        <rFont val="Calibri"/>
        <family val="2"/>
        <scheme val="minor"/>
      </rPr>
      <t xml:space="preserve"> Low/Moderate-Income lifetime savings are provided separately for Comfort Partners and any income-qualified Residential or Multi-Family program.</t>
    </r>
  </si>
  <si>
    <r>
      <rPr>
        <vertAlign val="superscript"/>
        <sz val="12"/>
        <color theme="1"/>
        <rFont val="Calibri"/>
        <family val="2"/>
        <scheme val="minor"/>
      </rPr>
      <t>3</t>
    </r>
    <r>
      <rPr>
        <sz val="11"/>
        <color theme="1"/>
        <rFont val="Calibri"/>
        <family val="2"/>
        <scheme val="minor"/>
      </rPr>
      <t xml:space="preserve"> Small Commercial lifetime savings are Direct Install program savings and those from C&amp;I small business customers (&lt;200 kW peak demand) in other programs.</t>
    </r>
  </si>
  <si>
    <t>Table 3 – Sector-Level Participation</t>
  </si>
  <si>
    <r>
      <t>Sector</t>
    </r>
    <r>
      <rPr>
        <vertAlign val="superscript"/>
        <sz val="9"/>
        <color indexed="9"/>
        <rFont val="Calibri"/>
        <family val="2"/>
        <scheme val="minor"/>
      </rPr>
      <t>1</t>
    </r>
  </si>
  <si>
    <t>Current Quarter Participants</t>
  </si>
  <si>
    <t>YTD Participants</t>
  </si>
  <si>
    <t>Annual Forecasted Participants</t>
  </si>
  <si>
    <t>Percent of Annual Forecast</t>
  </si>
  <si>
    <t>Residential</t>
  </si>
  <si>
    <t xml:space="preserve">Multi-Family </t>
  </si>
  <si>
    <t xml:space="preserve">C&amp;I </t>
  </si>
  <si>
    <t>Reported Totals for Utility Administered Programs</t>
  </si>
  <si>
    <t>Comfort Partners²</t>
  </si>
  <si>
    <t>Utility Total</t>
  </si>
  <si>
    <t>¹ Please note that these numbers are totals across all programs within a sector. Appendix B shows the participation numbers for individual programs or offers.</t>
  </si>
  <si>
    <t xml:space="preserve">² Comfort Partners, the primary program serving low-income customers, is co-managed by the Division of Clean Energy in conjunction with Elizabethtown Gas and the other investor-owned </t>
  </si>
  <si>
    <t xml:space="preserve">electric and gas utility companies. Comfort Partners participation forecast is on a state-level and not available on an individual utility basis. As such, the Percent of Annual Forecast cannot be calculated. </t>
  </si>
  <si>
    <t>Table 4 – Sector-Level Expenditures</t>
  </si>
  <si>
    <r>
      <t>Expenditures</t>
    </r>
    <r>
      <rPr>
        <vertAlign val="superscript"/>
        <sz val="9"/>
        <color indexed="9"/>
        <rFont val="Calibri"/>
        <family val="2"/>
        <scheme val="minor"/>
      </rPr>
      <t>1</t>
    </r>
  </si>
  <si>
    <t>Current Quarter Expenditures ($000)</t>
  </si>
  <si>
    <t>YTD Expenditures ($000)</t>
  </si>
  <si>
    <t>Annual Budget Expenditures ($000)</t>
  </si>
  <si>
    <t>Percent of Annual Budget</t>
  </si>
  <si>
    <t>Multi-Family</t>
  </si>
  <si>
    <t>C&amp;I</t>
  </si>
  <si>
    <t>Comfort Partners² ³</t>
  </si>
  <si>
    <t>¹ Expenditures include rebates, incentives, and loans, as well as program administration costs allocated across programs.</t>
  </si>
  <si>
    <t>² Comfort Partners, the primary program serving low-income customers, is co-managed by the Division of Clean Energy in conjunction with Elizabethtown Gas and the other investor-owned electric and gas utility companies.</t>
  </si>
  <si>
    <t xml:space="preserve">³ On April 2023, the BPU approved to increase Elizabethtown Gas' Comfort Partners Budget from $3,434,353 to $3,790,632. </t>
  </si>
  <si>
    <t>Table 5 – Sector-Level Annual Energy Savings</t>
  </si>
  <si>
    <r>
      <t>Annual Energy Savings</t>
    </r>
    <r>
      <rPr>
        <vertAlign val="superscript"/>
        <sz val="9"/>
        <color indexed="9"/>
        <rFont val="Calibri"/>
        <family val="2"/>
        <scheme val="minor"/>
      </rPr>
      <t>1</t>
    </r>
  </si>
  <si>
    <t>Quarter Retail (Dth)</t>
  </si>
  <si>
    <t>YTD Retail (Dth)</t>
  </si>
  <si>
    <t>Annual Target Retail Savings (Dth)</t>
  </si>
  <si>
    <t>Percent of Annual Target</t>
  </si>
  <si>
    <t>¹ Annual Energy Savings represent the total expected annual savings from all energy efficiency measures within each sector. Appendix B shows the Annual Energy Savings results for individual programs or offerings.</t>
  </si>
  <si>
    <t>² Comfort Partners Annual Target Retail Savings is a statewide target. As such, the Percent of Annual Forecast cannot be calculated.</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</si>
  <si>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</si>
  <si>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</si>
  <si>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</si>
  <si>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</si>
  <si>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</si>
  <si>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</si>
  <si>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</si>
  <si>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</si>
  <si>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</si>
  <si>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</si>
  <si>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</si>
  <si>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</si>
  <si>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</si>
  <si>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</si>
  <si>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Utility EE/PDR Total</t>
  </si>
  <si>
    <t>Table 7 – Equity Performance</t>
  </si>
  <si>
    <t>Territory-Level Benchmarks</t>
  </si>
  <si>
    <r>
      <t>Overburdened</t>
    </r>
    <r>
      <rPr>
        <b/>
        <vertAlign val="superscript"/>
        <sz val="11"/>
        <color theme="0"/>
        <rFont val="Calibri"/>
        <family val="2"/>
        <scheme val="minor"/>
      </rPr>
      <t>1</t>
    </r>
  </si>
  <si>
    <t>Non-Overburdened</t>
  </si>
  <si>
    <r>
      <t>%OBC</t>
    </r>
    <r>
      <rPr>
        <b/>
        <vertAlign val="superscript"/>
        <sz val="11"/>
        <color theme="0"/>
        <rFont val="Calibri"/>
        <family val="2"/>
        <scheme val="minor"/>
      </rPr>
      <t>2</t>
    </r>
  </si>
  <si>
    <t># of Household Accounts</t>
  </si>
  <si>
    <t># of Business Accounts</t>
  </si>
  <si>
    <t>Total Annual Energy (DTh)</t>
  </si>
  <si>
    <t>Programs</t>
  </si>
  <si>
    <t>Sub Program or Offering</t>
  </si>
  <si>
    <t>Types of Sub Program Offering</t>
  </si>
  <si>
    <t>Quarter Overburdened¹</t>
  </si>
  <si>
    <t>Quarter Non-Overburdened</t>
  </si>
  <si>
    <t>%OBC²</t>
  </si>
  <si>
    <t>YTD Overburdened</t>
  </si>
  <si>
    <t>YTD Non-Overburdened</t>
  </si>
  <si>
    <t>Participation</t>
  </si>
  <si>
    <t>Residential - Efficient Products</t>
  </si>
  <si>
    <t>HVAC</t>
  </si>
  <si>
    <t>Core</t>
  </si>
  <si>
    <t>Appliance Rebates</t>
  </si>
  <si>
    <t>Online Marketplace</t>
  </si>
  <si>
    <t>Energy Efficient Kits</t>
  </si>
  <si>
    <t>Residential - Existing Homes</t>
  </si>
  <si>
    <t>Home Performance with Energy Star</t>
  </si>
  <si>
    <t>Quick Home Energy Check-Up</t>
  </si>
  <si>
    <t>Additional</t>
  </si>
  <si>
    <t>Moderate Income Weatherization</t>
  </si>
  <si>
    <t>Behavioral</t>
  </si>
  <si>
    <t>C&amp;I Direct Install</t>
  </si>
  <si>
    <t>Direct Install</t>
  </si>
  <si>
    <t>Energy Solutions for Business</t>
  </si>
  <si>
    <t>Prescriptive/Custom</t>
  </si>
  <si>
    <t>Energy Management</t>
  </si>
  <si>
    <t>Engineered Solutions</t>
  </si>
  <si>
    <t>Multi-Family Home Performance with Energy Star</t>
  </si>
  <si>
    <t>Multi-Family Direct Install</t>
  </si>
  <si>
    <t>Multi-Family Prescriptive / Custom</t>
  </si>
  <si>
    <t>Multi-Family Engineered Solutions</t>
  </si>
  <si>
    <t>Total Core Participation</t>
  </si>
  <si>
    <t>Total Additional Participation</t>
  </si>
  <si>
    <t>Total Participation</t>
  </si>
  <si>
    <t>Annual Energy Savings (DTh)</t>
  </si>
  <si>
    <t>Total Core Annual Energy Savings</t>
  </si>
  <si>
    <t>Total Additional Annual Energy Savings</t>
  </si>
  <si>
    <t>Total Annual Energy Savings</t>
  </si>
  <si>
    <t>Lifetime Energy Savings (DTh)</t>
  </si>
  <si>
    <t>Total Core Lifetime Energy Savings</t>
  </si>
  <si>
    <t>Total Additional Lifetime Energy Savings</t>
  </si>
  <si>
    <t>Total Lifetime Energy Savings</t>
  </si>
  <si>
    <r>
      <rPr>
        <vertAlign val="superscript"/>
        <sz val="11"/>
        <color theme="1"/>
        <rFont val="Calibri"/>
        <family val="2"/>
        <scheme val="minor"/>
      </rPr>
      <t>1</t>
    </r>
    <r>
      <rPr>
        <sz val="11"/>
        <color theme="1"/>
        <rFont val="Calibri"/>
        <family val="2"/>
        <scheme val="minor"/>
      </rPr>
      <t xml:space="preserve">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</si>
  <si>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rPr>
        <vertAlign val="superscript"/>
        <sz val="11"/>
        <color theme="1"/>
        <rFont val="Calibri"/>
        <family val="2"/>
        <scheme val="minor"/>
      </rPr>
      <t>2</t>
    </r>
    <r>
      <rPr>
        <sz val="11"/>
        <color theme="1"/>
        <rFont val="Calibri"/>
        <family val="2"/>
        <scheme val="minor"/>
      </rPr>
      <t xml:space="preserve">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</si>
  <si>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rPr>
        <vertAlign val="superscript"/>
        <sz val="11"/>
        <color theme="1"/>
        <rFont val="Calibri"/>
        <family val="2"/>
        <scheme val="minor"/>
      </rPr>
      <t>3</t>
    </r>
    <r>
      <rPr>
        <sz val="11"/>
        <color theme="1"/>
        <rFont val="Calibri"/>
        <family val="2"/>
        <scheme val="minor"/>
      </rPr>
      <t xml:space="preserve"> Estimation of accounts with overburdened designation determined to be active immediately preceding the current Plan Year. </t>
    </r>
  </si>
  <si>
    <r>
      <rPr>
        <vertAlign val="superscript"/>
        <sz val="11"/>
        <color theme="1"/>
        <rFont val="Calibri"/>
        <family val="2"/>
        <scheme val="minor"/>
      </rPr>
      <t>4</t>
    </r>
    <r>
      <rPr>
        <sz val="11"/>
        <color theme="1"/>
        <rFont val="Calibri"/>
        <family val="2"/>
        <scheme val="minor"/>
      </rPr>
      <t xml:space="preserve"> Estimation of usage with overburdened designation for the 12-month period immediately preceding the current Plan Year.</t>
    </r>
  </si>
  <si>
    <t>Table 8 -  Benefit-Cost Test Results</t>
  </si>
  <si>
    <t>Initial</t>
  </si>
  <si>
    <t>Final</t>
  </si>
  <si>
    <t>NJCT</t>
  </si>
  <si>
    <t>PCT</t>
  </si>
  <si>
    <t>PACT</t>
  </si>
  <si>
    <t>RIMT</t>
  </si>
  <si>
    <t>TRCT</t>
  </si>
  <si>
    <t>SCT</t>
  </si>
  <si>
    <t>Efficient Products</t>
  </si>
  <si>
    <t>Existing Homes</t>
  </si>
  <si>
    <t>Portfolio</t>
  </si>
  <si>
    <r>
      <rPr>
        <b/>
        <sz val="11"/>
        <color theme="1"/>
        <rFont val="Calibri"/>
        <family val="2"/>
        <scheme val="minor"/>
      </rPr>
      <t>Legacy Program Totals</t>
    </r>
    <r>
      <rPr>
        <sz val="11"/>
        <color theme="1"/>
        <rFont val="Calibri"/>
        <family val="2"/>
        <scheme val="minor"/>
      </rPr>
      <t xml:space="preserve"> (total all programs)</t>
    </r>
  </si>
  <si>
    <t>($000's)</t>
  </si>
  <si>
    <t>ELECTRIC SAVINGS - Installed</t>
  </si>
  <si>
    <t>GAS &amp; OTHER FUEL SAVINGS - Installed</t>
  </si>
  <si>
    <t>Utility</t>
  </si>
  <si>
    <t>Total Budget</t>
  </si>
  <si>
    <t>Total Expenses</t>
  </si>
  <si>
    <t>Peak Demand Electric Savings (kW)</t>
  </si>
  <si>
    <t>Annual Electric Savings  (MWh)</t>
  </si>
  <si>
    <t>Lifetime Electric Savings (MWh)</t>
  </si>
  <si>
    <t>Annual Gas Savings (MMBtu)</t>
  </si>
  <si>
    <t>Lifetime Gas Savings (MMBtu)</t>
  </si>
  <si>
    <t>ETG</t>
  </si>
  <si>
    <t xml:space="preserve">In Word document only </t>
  </si>
  <si>
    <t>Energy Efficiency and PDR Savings Summary</t>
  </si>
  <si>
    <t>Elizabethtown Gas Annual Report - Appendix B</t>
  </si>
  <si>
    <t>For Period Ending PY23Q4</t>
  </si>
  <si>
    <t xml:space="preserve"> </t>
  </si>
  <si>
    <t>Actual Expenditures</t>
  </si>
  <si>
    <t>A</t>
  </si>
  <si>
    <t>B</t>
  </si>
  <si>
    <t>C</t>
  </si>
  <si>
    <t>D=C/B</t>
  </si>
  <si>
    <t>E</t>
  </si>
  <si>
    <t>F</t>
  </si>
  <si>
    <t>G</t>
  </si>
  <si>
    <t>H=G/F</t>
  </si>
  <si>
    <t>Annual Forecasted Participation Number</t>
  </si>
  <si>
    <t>YTD Reported Participation Number</t>
  </si>
  <si>
    <t>YTD % of Annual Participants</t>
  </si>
  <si>
    <t>Quarter ($000)</t>
  </si>
  <si>
    <t>Annual Forecasted Program Costs ($000)²</t>
  </si>
  <si>
    <t>YTD Reported Program Costs ($000)</t>
  </si>
  <si>
    <t>YTD % of Annual Budget</t>
  </si>
  <si>
    <t>Residential Programs</t>
  </si>
  <si>
    <t>Sub Program or Category¹</t>
  </si>
  <si>
    <t>Efficient Products*</t>
  </si>
  <si>
    <t>Marketplace Efficient Products</t>
  </si>
  <si>
    <t>EE Giveaway Kits</t>
  </si>
  <si>
    <t>Subtotal Efficient Products</t>
  </si>
  <si>
    <t>Home Performance with Energy Star*</t>
  </si>
  <si>
    <t>Total Residential</t>
  </si>
  <si>
    <t>Business Programs</t>
  </si>
  <si>
    <t>Sub-Program</t>
  </si>
  <si>
    <t>Direct Install*</t>
  </si>
  <si>
    <t>Prescriptive/Custom*³</t>
  </si>
  <si>
    <t>Total Business</t>
  </si>
  <si>
    <t>Multi-Family*</t>
  </si>
  <si>
    <t>HPwES</t>
  </si>
  <si>
    <t>Prescriptive/Custom*</t>
  </si>
  <si>
    <t>Subtotal Multi-Family</t>
  </si>
  <si>
    <t>Other Programs</t>
  </si>
  <si>
    <t>Home Optimization &amp; Peak Demand Reduction</t>
  </si>
  <si>
    <t>Total Other</t>
  </si>
  <si>
    <t>Supportive Costs Outside Portfolio</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</si>
  <si>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</si>
  <si>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</si>
  <si>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</si>
  <si>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rFont val="Calibri"/>
        <family val="2"/>
        <scheme val="minor"/>
      </rPr>
      <t>3</t>
    </r>
    <r>
      <rPr>
        <sz val="11"/>
        <rFont val="Calibri"/>
        <family val="2"/>
        <scheme val="minor"/>
      </rPr>
      <t xml:space="preserve"> Prescriptive/Custom Participation Number is reported on a Measure level.</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</si>
  <si>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</si>
  <si>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</si>
  <si>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</si>
  <si>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</si>
  <si>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</si>
  <si>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</si>
  <si>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</si>
  <si>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</si>
  <si>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</si>
  <si>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</si>
  <si>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</si>
  <si>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</si>
  <si>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</si>
  <si>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</si>
  <si>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</si>
  <si>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3</t>
    </r>
  </si>
  <si>
    <r>
      <t>Quarter Lifetime Retail Savings (DT)</t>
    </r>
    <r>
      <rPr>
        <vertAlign val="superscript"/>
        <sz val="9"/>
        <color rgb="FFFFFFFF"/>
        <rFont val="Calibri"/>
        <family val="2"/>
        <scheme val="minor"/>
      </rPr>
      <t>4</t>
    </r>
  </si>
  <si>
    <r>
      <t>YTD Lifetime Retail Savings (DT)</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</si>
  <si>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</si>
  <si>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</si>
  <si>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</si>
  <si>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</si>
  <si>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2.1 year Measure Life</t>
    </r>
  </si>
  <si>
    <t>Elizabethtown Gas Annual Report - Appendix C</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</si>
  <si>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</si>
  <si>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</si>
  <si>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</si>
  <si>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</si>
  <si>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</si>
  <si>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</si>
  <si>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</si>
  <si>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</si>
  <si>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</si>
  <si>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</si>
  <si>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</si>
  <si>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</si>
  <si>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¹ Income-qualified customers are directed to participate through the Comfort Partners or Moderate Income Weatherization programs.</t>
  </si>
  <si>
    <t>Elizabethtown Gas Annual Report - Appendix D</t>
  </si>
  <si>
    <t>Small Commercial</t>
  </si>
  <si>
    <t>Large Commercial</t>
  </si>
  <si>
    <t xml:space="preserve">Appendix E Annual Report Baseline Calculation </t>
  </si>
  <si>
    <t>Energy Efficiency Compliance Baselines and Benchmarks (therms)</t>
  </si>
  <si>
    <t>Gas Utility</t>
  </si>
  <si>
    <t>Plan Year</t>
  </si>
  <si>
    <t>Sales Period</t>
  </si>
  <si>
    <t>Sales</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</si>
  <si>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</si>
  <si>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</si>
  <si>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</si>
  <si>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</si>
  <si>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</si>
  <si>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</si>
  <si>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</si>
  <si>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</si>
  <si>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</si>
  <si>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(therms)</t>
  </si>
  <si>
    <t>(C) = (A)-(B)</t>
  </si>
  <si>
    <t xml:space="preserve">(D) = Average (C) </t>
  </si>
  <si>
    <t>(F) = (E) * (D)</t>
  </si>
  <si>
    <t>(G)</t>
  </si>
  <si>
    <t>(H) = (G) * (D)</t>
  </si>
  <si>
    <t>(I)</t>
  </si>
  <si>
    <t>(J) = (I) * (D)</t>
  </si>
  <si>
    <t>Elizabethtown Gas</t>
  </si>
  <si>
    <t>7/1/18 - 6/30/19</t>
  </si>
  <si>
    <t>7/1/19 - 6/30/20</t>
  </si>
  <si>
    <t>7/1/20 - 6/30/21</t>
  </si>
  <si>
    <t>7/1/21 - 6/30/22</t>
  </si>
  <si>
    <t>Notes:</t>
  </si>
  <si>
    <t>(A) Includes sales as reported on FERC Form-2, as adjusted for the given sales period (planning year)</t>
  </si>
  <si>
    <t>(B) Includes adjustments to remove Electric Generation and Cogeneration.  Negative values in year 2021 reflect billing adjustments.</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</si>
  <si>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</si>
  <si>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</si>
  <si>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</si>
  <si>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Energy Savings1</t>
  </si>
  <si>
    <t>Annual Retail (Dth)</t>
  </si>
  <si>
    <t>Primary Metrics - 2020/21 TRM</t>
  </si>
  <si>
    <t>Secondary Metrics - 2022 TRM</t>
  </si>
  <si>
    <t>Annual Savings</t>
  </si>
  <si>
    <t>Lifetime Savings</t>
  </si>
  <si>
    <t>Figure A-1 -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</si>
  <si>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</si>
  <si>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</si>
  <si>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</si>
  <si>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r>
      <t xml:space="preserve">Appendix </t>
    </r>
    <r>
      <rPr>
        <b/>
        <sz val="14"/>
        <rFont val="Arial"/>
        <family val="2"/>
      </rPr>
      <t>G</t>
    </r>
    <r>
      <rPr>
        <b/>
        <sz val="14"/>
        <color theme="1"/>
        <rFont val="Arial"/>
        <family val="2"/>
      </rPr>
      <t xml:space="preserve"> - Ex-ante Energy Savings held by ETG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</si>
  <si>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</si>
  <si>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ETG</t>
  </si>
  <si>
    <t>Program</t>
  </si>
  <si>
    <t>MWh held for transfer</t>
  </si>
  <si>
    <t>Total</t>
  </si>
  <si>
    <t>Appendix H - Cost Effectiveness Test Details</t>
  </si>
  <si>
    <t>Residential ($)</t>
  </si>
  <si>
    <t>C&amp;I ($)</t>
  </si>
  <si>
    <t>Multi-Family ($)</t>
  </si>
  <si>
    <t>Other 
(Portfolio Admin Costs) ($)</t>
  </si>
  <si>
    <t>Total Portfolio ($)</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</si>
  <si>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</si>
  <si>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</si>
  <si>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</si>
  <si>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</si>
  <si>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</si>
  <si>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</si>
  <si>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</si>
  <si>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</si>
  <si>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</si>
  <si>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</si>
  <si>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</si>
  <si>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</si>
  <si>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</si>
  <si>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</si>
  <si>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</si>
  <si>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</si>
  <si>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</si>
  <si>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</si>
  <si>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</si>
  <si>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</si>
  <si>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</si>
  <si>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</si>
  <si>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</si>
  <si>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</si>
  <si>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</si>
  <si>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Societal Cost Test (SC)</t>
  </si>
  <si>
    <t>Lifetime (DRIPE) Energy Benefits</t>
  </si>
  <si>
    <r>
      <t xml:space="preserve">Natural Gas Demand Reduction Induced Price Effects (DRIPE) </t>
    </r>
    <r>
      <rPr>
        <vertAlign val="superscript"/>
        <sz val="11"/>
        <color theme="1"/>
        <rFont val="Calibri"/>
        <family val="2"/>
        <scheme val="minor"/>
      </rPr>
      <t>1</t>
    </r>
  </si>
  <si>
    <t>Avoided RPS REC Purchase Costs</t>
  </si>
  <si>
    <t>Avoided Wholesale Volatility Costs</t>
  </si>
  <si>
    <t>Lifetime Avoided Wholesale T&amp;D Costs</t>
  </si>
  <si>
    <t>Lifetime Emission Savings</t>
  </si>
  <si>
    <r>
      <t xml:space="preserve">Avoided SO₂ + NOx Emissions Damages </t>
    </r>
    <r>
      <rPr>
        <vertAlign val="superscript"/>
        <sz val="11"/>
        <color theme="1"/>
        <rFont val="Calibri"/>
        <family val="2"/>
        <scheme val="minor"/>
      </rPr>
      <t>2</t>
    </r>
  </si>
  <si>
    <t>Job and Energy Savings Economic Value-Added Multiplier Benefits</t>
  </si>
  <si>
    <t>Total Benefit = (16+17+18+19+20+21+22+23+24+25+26)</t>
  </si>
  <si>
    <t>Total Costs = (27+28)</t>
  </si>
  <si>
    <t>Benefit Cost Ratio = (16+17+18+19+20+21+22+23+24+25+26)/(27+28)</t>
  </si>
  <si>
    <t>New Jersey Cost Test (NJCT)</t>
  </si>
  <si>
    <t>Lifetime Merit Order (DRIPE) Capacity Benefits</t>
  </si>
  <si>
    <r>
      <t xml:space="preserve">Lifetime Avoided Ancillary Services Costs </t>
    </r>
    <r>
      <rPr>
        <vertAlign val="superscript"/>
        <sz val="11"/>
        <color theme="1"/>
        <rFont val="Calibri"/>
        <family val="2"/>
        <scheme val="minor"/>
      </rPr>
      <t>3</t>
    </r>
  </si>
  <si>
    <t>Lifetime Avoided  T&amp;D Costs</t>
  </si>
  <si>
    <t>Lifetime Non Energy Benefits</t>
  </si>
  <si>
    <t>Lifetime Avoided Emissions Damages</t>
  </si>
  <si>
    <t>Low-Income Adder</t>
  </si>
  <si>
    <t>Total Benefit = 16+17+18+29+30+31+32+33+34</t>
  </si>
  <si>
    <t>Benefit Cost Ratio = (116+17+18+29+30+31+32+33+34)/(27+28)</t>
  </si>
  <si>
    <r>
      <t>1</t>
    </r>
    <r>
      <rPr>
        <sz val="11"/>
        <color theme="1"/>
        <rFont val="Calibri"/>
        <family val="2"/>
        <scheme val="minor"/>
      </rPr>
      <t xml:space="preserve"> Included in item 19</t>
    </r>
  </si>
  <si>
    <r>
      <t xml:space="preserve">2 </t>
    </r>
    <r>
      <rPr>
        <sz val="11"/>
        <color theme="1"/>
        <rFont val="Calibri"/>
        <family val="2"/>
        <scheme val="minor"/>
      </rPr>
      <t>Included in item 24</t>
    </r>
  </si>
  <si>
    <r>
      <rPr>
        <vertAlign val="superscript"/>
        <sz val="11"/>
        <color theme="1"/>
        <rFont val="Calibri"/>
        <family val="2"/>
        <scheme val="minor"/>
      </rPr>
      <t>3</t>
    </r>
    <r>
      <rPr>
        <sz val="11"/>
        <color theme="1"/>
        <rFont val="Calibri"/>
        <family val="2"/>
        <scheme val="minor"/>
      </rPr>
      <t xml:space="preserve"> Included in item 16</t>
    </r>
  </si>
  <si>
    <t>Reporting Period</t>
  </si>
  <si>
    <t>FY23-Q2</t>
  </si>
  <si>
    <t>Program/Utility Information</t>
  </si>
  <si>
    <t>Participants</t>
  </si>
  <si>
    <r>
      <t xml:space="preserve">Budget &amp; Expenses </t>
    </r>
    <r>
      <rPr>
        <b/>
        <sz val="11"/>
        <color theme="1"/>
        <rFont val="Calibri"/>
        <family val="2"/>
        <scheme val="minor"/>
      </rPr>
      <t>($000)</t>
    </r>
  </si>
  <si>
    <t>Energy Savings</t>
  </si>
  <si>
    <t>Sector</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</si>
  <si>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</si>
  <si>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</si>
  <si>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</si>
  <si>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</si>
  <si>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</si>
  <si>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</si>
  <si>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</si>
  <si>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</si>
  <si>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Comfort Partners</t>
  </si>
  <si>
    <t>Commercial</t>
  </si>
  <si>
    <t xml:space="preserve">Pilot Program </t>
  </si>
  <si>
    <t>Program Manager</t>
  </si>
  <si>
    <t>ACE</t>
  </si>
  <si>
    <t>JCPL</t>
  </si>
  <si>
    <t>NJNG</t>
  </si>
  <si>
    <t>PSEG</t>
  </si>
  <si>
    <t>RECO</t>
  </si>
  <si>
    <t>SJG</t>
  </si>
  <si>
    <t>Reporting Quarter &amp; Year</t>
  </si>
  <si>
    <t>FY22-Q1</t>
  </si>
  <si>
    <t>FY22-Q2</t>
  </si>
  <si>
    <t>FY22-Q3</t>
  </si>
  <si>
    <t>FY22-Q4</t>
  </si>
  <si>
    <t>FY23-Q1</t>
  </si>
  <si>
    <t>FY23-Q3</t>
  </si>
  <si>
    <t>FY23-Q4</t>
  </si>
  <si>
    <t>FY24-Q1</t>
  </si>
  <si>
    <t>FY24-Q2</t>
  </si>
  <si>
    <t>FY24-Q3</t>
  </si>
  <si>
    <t>FY24-Q4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</si>
</sst>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0"/>
    <numFmt numFmtId="168" formatCode="_(&quot;$&quot;* #,##0_);_(&quot;$&quot;* \(#,##0\);_(&quot;$&quot;* &quot;-&quot;??_);_(@_)"/>
    <numFmt numFmtId="169" formatCode="_(* #,##0.0_);_(* \(#,##0.0\);_(* &quot;-&quot;?_);_(@_)"/>
    <numFmt numFmtId="170" formatCode="0.0%"/>
  </numFmts>
  <fonts count="48">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sz val="11"/>
      <name val="Calibri"/>
      <family val="2"/>
    </font>
    <font>
      <sz val="11"/>
      <color rgb="FF000000"/>
      <name val="Calibri"/>
      <family val="2"/>
    </font>
    <font>
      <b/>
      <sz val="11"/>
      <color rgb="FF000000"/>
      <name val="Calibri"/>
      <family val="2"/>
    </font>
    <font>
      <b/>
      <sz val="12"/>
      <color theme="1"/>
      <name val="Calibri"/>
      <family val="2"/>
      <scheme val="minor"/>
    </font>
    <font>
      <sz val="11"/>
      <name val="Arial Black"/>
      <family val="2"/>
    </font>
    <font>
      <sz val="12"/>
      <name val="Times New Roman"/>
      <family val="1"/>
    </font>
    <font>
      <b/>
      <sz val="12"/>
      <name val="Times New Roman"/>
      <family val="1"/>
    </font>
    <font>
      <b/>
      <sz val="12"/>
      <color rgb="FF000000"/>
      <name val="Times New Roman"/>
      <family val="1"/>
    </font>
    <font>
      <sz val="12"/>
      <color rgb="FF000000"/>
      <name val="Times New Roman"/>
      <family val="1"/>
    </font>
    <font>
      <vertAlign val="superscript"/>
      <sz val="9"/>
      <color indexed="9"/>
      <name val="Calibri"/>
      <family val="2"/>
      <scheme val="minor"/>
    </font>
    <font>
      <b/>
      <sz val="10"/>
      <name val="Arial"/>
      <family val="2"/>
    </font>
    <font>
      <sz val="11"/>
      <color theme="0"/>
      <name val="Calibri"/>
      <family val="2"/>
      <scheme val="minor"/>
    </font>
    <font>
      <b/>
      <sz val="11"/>
      <name val="Calibri "/>
    </font>
    <font>
      <sz val="11"/>
      <color theme="1"/>
      <name val="Arial"/>
      <family val="2"/>
    </font>
    <font>
      <b/>
      <sz val="11"/>
      <color theme="0"/>
      <name val="Calibri"/>
      <family val="2"/>
      <scheme val="minor"/>
    </font>
    <font>
      <sz val="11"/>
      <color theme="1"/>
      <name val="Calibri"/>
      <family val="2"/>
    </font>
    <font>
      <b/>
      <sz val="12"/>
      <name val="Calibri"/>
      <family val="2"/>
      <scheme val="minor"/>
    </font>
    <font>
      <b/>
      <sz val="11"/>
      <name val="Calibri"/>
      <family val="2"/>
      <scheme val="minor"/>
    </font>
    <font>
      <b/>
      <vertAlign val="superscript"/>
      <sz val="11"/>
      <color theme="0"/>
      <name val="Calibri"/>
      <family val="2"/>
      <scheme val="minor"/>
    </font>
    <font>
      <b/>
      <sz val="11"/>
      <color indexed="9"/>
      <name val="Calibri"/>
      <family val="2"/>
      <scheme val="minor"/>
    </font>
    <font>
      <sz val="10"/>
      <color rgb="FFFFFFFF"/>
      <name val="Calibri"/>
      <family val="2"/>
    </font>
    <font>
      <sz val="12"/>
      <color theme="1"/>
      <name val="Calibri"/>
      <family val="2"/>
      <scheme val="minor"/>
    </font>
    <font>
      <sz val="10"/>
      <color rgb="FF000000"/>
      <name val="Arial"/>
      <family val="2"/>
    </font>
    <font>
      <b/>
      <sz val="12"/>
      <color theme="0"/>
      <name val="Calibri"/>
      <family val="2"/>
      <scheme val="minor"/>
    </font>
    <font>
      <vertAlign val="superscript"/>
      <sz val="11"/>
      <color theme="0"/>
      <name val="Calibri"/>
      <family val="2"/>
      <scheme val="minor"/>
    </font>
    <font>
      <vertAlign val="superscript"/>
      <sz val="12"/>
      <color theme="1"/>
      <name val="Calibri"/>
      <family val="2"/>
      <scheme val="minor"/>
    </font>
    <font>
      <vertAlign val="superscript"/>
      <sz val="11"/>
      <color theme="1"/>
      <name val="Calibri"/>
      <family val="2"/>
    </font>
    <font>
      <b/>
      <sz val="12"/>
      <color rgb="FFFFFFFF"/>
      <name val="Times New Roman"/>
      <family val="1"/>
    </font>
    <font>
      <b/>
      <sz val="11"/>
      <color rgb="FFFF0000"/>
      <name val="Calibri"/>
      <family val="2"/>
      <scheme val="minor"/>
    </font>
    <font>
      <b/>
      <sz val="14"/>
      <color theme="1"/>
      <name val="Arial"/>
      <family val="2"/>
    </font>
    <font>
      <b/>
      <sz val="14"/>
      <name val="Arial"/>
      <family val="2"/>
    </font>
    <font>
      <sz val="11"/>
      <name val="Arial"/>
      <family val="2"/>
    </font>
    <font>
      <sz val="9"/>
      <color rgb="FFFFFFFF"/>
      <name val="Calibri"/>
      <family val="2"/>
    </font>
    <font>
      <vertAlign val="superscript"/>
      <sz val="11"/>
      <color theme="1"/>
      <name val="Arial"/>
      <family val="2"/>
    </font>
    <font>
      <b/>
      <sz val="11"/>
      <color theme="1"/>
      <name val="Arial"/>
      <family val="2"/>
    </font>
  </fonts>
  <fills count="34">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BFBFBF"/>
        <bgColor rgb="FF000000"/>
      </patternFill>
    </fill>
    <fill>
      <patternFill patternType="solid">
        <fgColor rgb="FF1F497D"/>
        <bgColor rgb="FF000000"/>
      </patternFill>
    </fill>
    <fill>
      <patternFill patternType="solid">
        <fgColor rgb="FF808080"/>
        <bgColor rgb="FF000000"/>
      </patternFill>
    </fill>
    <fill>
      <patternFill patternType="solid">
        <fgColor rgb="FF000000"/>
        <bgColor rgb="FF000000"/>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A6A6A6"/>
        <bgColor indexed="64"/>
      </patternFill>
    </fill>
    <fill>
      <patternFill patternType="solid">
        <fgColor theme="4" tint="-0.249977111117893"/>
        <bgColor indexed="64"/>
      </patternFill>
    </fill>
    <fill>
      <patternFill patternType="solid">
        <fgColor rgb="FF8497B0"/>
        <bgColor indexed="64"/>
      </patternFill>
    </fill>
    <fill>
      <patternFill patternType="solid">
        <fgColor theme="0" tint="-0.34998626667073579"/>
        <bgColor indexed="64"/>
      </patternFill>
    </fill>
    <fill>
      <patternFill patternType="solid">
        <fgColor theme="8"/>
        <bgColor indexed="64"/>
      </patternFill>
    </fill>
    <fill>
      <patternFill patternType="solid">
        <fgColor theme="5" tint="0.59999389629810485"/>
        <bgColor indexed="64"/>
      </patternFill>
    </fill>
    <fill>
      <patternFill patternType="solid">
        <fgColor rgb="FFC0C0C0"/>
        <bgColor rgb="FF000000"/>
      </patternFill>
    </fill>
    <fill>
      <patternFill patternType="solid">
        <fgColor rgb="FFFFFFFF"/>
        <bgColor rgb="FF000000"/>
      </patternFill>
    </fill>
    <fill>
      <patternFill patternType="solid">
        <fgColor rgb="FF1F457D"/>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59999389629810485"/>
        <bgColor indexed="64"/>
      </patternFill>
    </fill>
  </fills>
  <borders count="90">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top style="thin">
        <color indexed="64"/>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7" fillId="0" borderId="0"/>
    <xf numFmtId="0" fontId="8" fillId="0" borderId="0"/>
    <xf numFmtId="0" fontId="26" fillId="0" borderId="0"/>
    <xf numFmtId="0" fontId="8" fillId="0" borderId="0"/>
    <xf numFmtId="0" fontId="8" fillId="0" borderId="0">
      <alignment vertical="top"/>
    </xf>
    <xf numFmtId="0" fontId="1" fillId="0" borderId="0"/>
  </cellStyleXfs>
  <cellXfs count="715">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0" fontId="3" fillId="3" borderId="16" xfId="0" applyFont="1" applyFill="1" applyBorder="1"/>
    <xf numFmtId="0" fontId="3" fillId="3" borderId="25" xfId="0" applyFont="1" applyFill="1" applyBorder="1"/>
    <xf numFmtId="164" fontId="3" fillId="3" borderId="20" xfId="1" applyNumberFormat="1" applyFont="1" applyFill="1" applyBorder="1" applyAlignment="1"/>
    <xf numFmtId="0" fontId="0" fillId="0" borderId="22" xfId="0" applyBorder="1"/>
    <xf numFmtId="0" fontId="3" fillId="3" borderId="10" xfId="0" applyFont="1" applyFill="1" applyBorder="1"/>
    <xf numFmtId="0" fontId="2" fillId="0" borderId="0" xfId="0" applyFont="1"/>
    <xf numFmtId="0" fontId="7" fillId="2" borderId="10" xfId="0" applyFont="1" applyFill="1" applyBorder="1" applyAlignment="1">
      <alignment horizontal="center" vertical="center" wrapText="1"/>
    </xf>
    <xf numFmtId="0" fontId="0" fillId="0" borderId="20"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9" xfId="0" applyFont="1" applyFill="1" applyBorder="1"/>
    <xf numFmtId="164" fontId="3" fillId="3" borderId="42" xfId="1" applyNumberFormat="1" applyFont="1" applyFill="1" applyBorder="1" applyAlignment="1"/>
    <xf numFmtId="0" fontId="10" fillId="0" borderId="0" xfId="0" applyFont="1"/>
    <xf numFmtId="0" fontId="7" fillId="2" borderId="46"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8" xfId="1" applyNumberFormat="1" applyFont="1" applyFill="1" applyBorder="1" applyAlignment="1"/>
    <xf numFmtId="0" fontId="6" fillId="2" borderId="33"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164" fontId="3" fillId="6" borderId="39" xfId="1" applyNumberFormat="1" applyFont="1" applyFill="1" applyBorder="1" applyAlignment="1"/>
    <xf numFmtId="164" fontId="3" fillId="6" borderId="42" xfId="1" applyNumberFormat="1" applyFont="1" applyFill="1" applyBorder="1" applyAlignment="1"/>
    <xf numFmtId="164" fontId="3" fillId="6" borderId="43" xfId="1" applyNumberFormat="1" applyFont="1" applyFill="1" applyBorder="1" applyAlignment="1"/>
    <xf numFmtId="43" fontId="3" fillId="6" borderId="42" xfId="1" applyFont="1" applyFill="1" applyBorder="1" applyAlignment="1"/>
    <xf numFmtId="0" fontId="3" fillId="3" borderId="42" xfId="0" applyFont="1" applyFill="1" applyBorder="1"/>
    <xf numFmtId="0" fontId="0" fillId="0" borderId="54" xfId="0" applyBorder="1" applyAlignment="1">
      <alignment horizontal="left" vertical="center" wrapText="1"/>
    </xf>
    <xf numFmtId="0" fontId="7" fillId="2" borderId="37" xfId="0" applyFont="1" applyFill="1" applyBorder="1" applyAlignment="1">
      <alignment horizontal="center" vertical="center" wrapText="1"/>
    </xf>
    <xf numFmtId="9" fontId="0" fillId="0" borderId="0" xfId="3" applyFont="1" applyFill="1" applyBorder="1"/>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0" fillId="0" borderId="55" xfId="0" applyBorder="1" applyAlignment="1">
      <alignment vertical="center" wrapText="1"/>
    </xf>
    <xf numFmtId="0" fontId="3" fillId="3" borderId="58" xfId="0" applyFont="1" applyFill="1" applyBorder="1"/>
    <xf numFmtId="0" fontId="3" fillId="3" borderId="50" xfId="0" applyFont="1" applyFill="1" applyBorder="1"/>
    <xf numFmtId="0" fontId="0" fillId="0" borderId="55" xfId="0" applyBorder="1"/>
    <xf numFmtId="0" fontId="3" fillId="3" borderId="52" xfId="0" applyFont="1" applyFill="1" applyBorder="1"/>
    <xf numFmtId="0" fontId="3" fillId="3" borderId="65"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6" xfId="0" applyFill="1" applyBorder="1" applyAlignment="1">
      <alignment vertical="center" wrapText="1"/>
    </xf>
    <xf numFmtId="0" fontId="3" fillId="3" borderId="26" xfId="0" applyFont="1" applyFill="1" applyBorder="1"/>
    <xf numFmtId="0" fontId="6" fillId="2"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3" fillId="3" borderId="48" xfId="0" applyFont="1" applyFill="1" applyBorder="1"/>
    <xf numFmtId="0" fontId="0" fillId="2" borderId="37" xfId="0" applyFill="1" applyBorder="1" applyAlignment="1">
      <alignment vertical="center" wrapText="1"/>
    </xf>
    <xf numFmtId="0" fontId="0" fillId="2" borderId="67" xfId="0" applyFill="1" applyBorder="1" applyAlignment="1">
      <alignment vertical="center" wrapText="1"/>
    </xf>
    <xf numFmtId="0" fontId="3" fillId="3" borderId="40" xfId="0" applyFont="1" applyFill="1" applyBorder="1"/>
    <xf numFmtId="0" fontId="7" fillId="7" borderId="23" xfId="0" applyFont="1" applyFill="1" applyBorder="1" applyAlignment="1">
      <alignment horizontal="center" vertical="center" wrapText="1"/>
    </xf>
    <xf numFmtId="0" fontId="7" fillId="7" borderId="66"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0" fillId="0" borderId="14" xfId="0" applyBorder="1" applyAlignment="1">
      <alignment vertical="center" wrapText="1"/>
    </xf>
    <xf numFmtId="0" fontId="3" fillId="3" borderId="57" xfId="0" applyFont="1" applyFill="1" applyBorder="1"/>
    <xf numFmtId="0" fontId="0" fillId="0" borderId="23" xfId="0" applyBorder="1"/>
    <xf numFmtId="0" fontId="0" fillId="0" borderId="41" xfId="0" applyBorder="1"/>
    <xf numFmtId="0" fontId="0" fillId="8" borderId="0" xfId="0" applyFill="1"/>
    <xf numFmtId="0" fontId="0" fillId="0" borderId="51" xfId="0" applyBorder="1" applyAlignment="1">
      <alignment vertical="center" wrapText="1"/>
    </xf>
    <xf numFmtId="0" fontId="0" fillId="5" borderId="36" xfId="0" applyFill="1" applyBorder="1" applyAlignment="1">
      <alignment horizontal="left" vertical="center" wrapText="1"/>
    </xf>
    <xf numFmtId="0" fontId="0" fillId="5" borderId="10" xfId="0" applyFill="1" applyBorder="1" applyAlignment="1">
      <alignment horizontal="left" vertical="center" wrapText="1"/>
    </xf>
    <xf numFmtId="0" fontId="6" fillId="7" borderId="20" xfId="0" applyFont="1" applyFill="1" applyBorder="1" applyAlignment="1">
      <alignment horizontal="center" vertical="center" wrapText="1"/>
    </xf>
    <xf numFmtId="0" fontId="0" fillId="5" borderId="20" xfId="0" applyFill="1" applyBorder="1" applyAlignment="1">
      <alignment horizontal="left" vertical="center" wrapText="1"/>
    </xf>
    <xf numFmtId="0" fontId="0" fillId="5" borderId="31" xfId="0" applyFill="1" applyBorder="1" applyAlignment="1">
      <alignment horizontal="left" vertical="center" wrapText="1"/>
    </xf>
    <xf numFmtId="0" fontId="0" fillId="5" borderId="6" xfId="0" applyFill="1" applyBorder="1" applyAlignment="1">
      <alignment horizontal="left" vertical="center" wrapText="1"/>
    </xf>
    <xf numFmtId="0" fontId="15" fillId="9" borderId="61" xfId="0" applyFont="1" applyFill="1" applyBorder="1"/>
    <xf numFmtId="0" fontId="15" fillId="9" borderId="59" xfId="0" applyFont="1" applyFill="1" applyBorder="1"/>
    <xf numFmtId="3" fontId="15" fillId="9" borderId="18" xfId="0" applyNumberFormat="1" applyFont="1" applyFill="1" applyBorder="1"/>
    <xf numFmtId="0" fontId="15" fillId="9" borderId="18" xfId="0" applyFont="1" applyFill="1" applyBorder="1"/>
    <xf numFmtId="0" fontId="15" fillId="9" borderId="44" xfId="0" applyFont="1" applyFill="1" applyBorder="1"/>
    <xf numFmtId="0" fontId="15" fillId="9" borderId="17" xfId="0" applyFont="1" applyFill="1" applyBorder="1"/>
    <xf numFmtId="0" fontId="15" fillId="9" borderId="19" xfId="0" applyFont="1" applyFill="1" applyBorder="1"/>
    <xf numFmtId="0" fontId="15" fillId="9" borderId="16" xfId="0" applyFont="1" applyFill="1" applyBorder="1" applyAlignment="1">
      <alignment vertical="center"/>
    </xf>
    <xf numFmtId="0" fontId="15" fillId="9" borderId="18" xfId="0" applyFont="1" applyFill="1" applyBorder="1" applyAlignment="1">
      <alignment vertical="center"/>
    </xf>
    <xf numFmtId="0" fontId="15" fillId="9" borderId="24" xfId="0" applyFont="1" applyFill="1" applyBorder="1" applyAlignment="1">
      <alignment vertical="center"/>
    </xf>
    <xf numFmtId="0" fontId="15" fillId="9" borderId="66" xfId="0" applyFont="1" applyFill="1" applyBorder="1" applyAlignment="1">
      <alignment vertical="center"/>
    </xf>
    <xf numFmtId="166" fontId="15" fillId="9" borderId="61" xfId="0" applyNumberFormat="1" applyFont="1" applyFill="1" applyBorder="1" applyAlignment="1">
      <alignment horizontal="center" vertical="center"/>
    </xf>
    <xf numFmtId="166" fontId="15" fillId="9" borderId="67" xfId="0" applyNumberFormat="1" applyFont="1" applyFill="1" applyBorder="1" applyAlignment="1">
      <alignment horizontal="center" vertical="center" wrapText="1"/>
    </xf>
    <xf numFmtId="0" fontId="15" fillId="12" borderId="39" xfId="0" applyFont="1" applyFill="1" applyBorder="1"/>
    <xf numFmtId="0" fontId="15" fillId="9" borderId="39" xfId="0" applyFont="1" applyFill="1" applyBorder="1"/>
    <xf numFmtId="0" fontId="15" fillId="9" borderId="43" xfId="0" applyFont="1" applyFill="1" applyBorder="1"/>
    <xf numFmtId="0" fontId="15" fillId="12" borderId="43" xfId="0" applyFont="1" applyFill="1" applyBorder="1"/>
    <xf numFmtId="0" fontId="14" fillId="0" borderId="11" xfId="0" applyFont="1" applyBorder="1" applyAlignment="1">
      <alignment horizontal="center" vertical="center"/>
    </xf>
    <xf numFmtId="0" fontId="10" fillId="0" borderId="0" xfId="0" applyFont="1" applyAlignment="1">
      <alignment horizontal="left"/>
    </xf>
    <xf numFmtId="0" fontId="7" fillId="2" borderId="42" xfId="0" applyFont="1" applyFill="1" applyBorder="1" applyAlignment="1">
      <alignment horizontal="center" vertical="center" wrapText="1"/>
    </xf>
    <xf numFmtId="164" fontId="7" fillId="7" borderId="42" xfId="1"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7" fillId="2" borderId="41" xfId="0" applyNumberFormat="1" applyFont="1" applyFill="1" applyBorder="1" applyAlignment="1">
      <alignment horizontal="center" vertical="center" wrapText="1"/>
    </xf>
    <xf numFmtId="3" fontId="15" fillId="9" borderId="61" xfId="0" applyNumberFormat="1" applyFont="1" applyFill="1" applyBorder="1" applyAlignment="1">
      <alignment horizontal="center" vertical="center"/>
    </xf>
    <xf numFmtId="3" fontId="15" fillId="9" borderId="67" xfId="0" applyNumberFormat="1" applyFont="1" applyFill="1" applyBorder="1" applyAlignment="1">
      <alignment horizontal="center" vertical="center" wrapText="1"/>
    </xf>
    <xf numFmtId="3" fontId="15" fillId="9" borderId="58" xfId="0" applyNumberFormat="1" applyFont="1" applyFill="1" applyBorder="1" applyAlignment="1">
      <alignment horizontal="center"/>
    </xf>
    <xf numFmtId="3" fontId="15" fillId="9" borderId="48" xfId="0" applyNumberFormat="1" applyFont="1" applyFill="1" applyBorder="1" applyAlignment="1">
      <alignment horizontal="center"/>
    </xf>
    <xf numFmtId="3" fontId="15" fillId="9" borderId="10" xfId="0" applyNumberFormat="1" applyFont="1" applyFill="1" applyBorder="1" applyAlignment="1">
      <alignment horizontal="center"/>
    </xf>
    <xf numFmtId="3" fontId="14" fillId="10" borderId="6" xfId="0" applyNumberFormat="1" applyFont="1" applyFill="1" applyBorder="1" applyAlignment="1">
      <alignment horizontal="center" vertical="center" wrapText="1"/>
    </xf>
    <xf numFmtId="3" fontId="14" fillId="10" borderId="37" xfId="0" applyNumberFormat="1" applyFont="1" applyFill="1" applyBorder="1" applyAlignment="1">
      <alignment horizontal="center" vertical="center" wrapText="1"/>
    </xf>
    <xf numFmtId="3" fontId="15" fillId="12" borderId="39" xfId="0" applyNumberFormat="1" applyFont="1" applyFill="1" applyBorder="1"/>
    <xf numFmtId="3" fontId="15" fillId="12" borderId="48" xfId="0" applyNumberFormat="1" applyFont="1" applyFill="1" applyBorder="1"/>
    <xf numFmtId="4" fontId="7" fillId="2" borderId="46" xfId="0" applyNumberFormat="1" applyFont="1" applyFill="1" applyBorder="1" applyAlignment="1">
      <alignment horizontal="center" vertical="center" wrapText="1"/>
    </xf>
    <xf numFmtId="4" fontId="7" fillId="2" borderId="32" xfId="0" applyNumberFormat="1" applyFont="1" applyFill="1" applyBorder="1" applyAlignment="1">
      <alignment horizontal="center" vertical="center" wrapText="1"/>
    </xf>
    <xf numFmtId="4" fontId="15" fillId="9" borderId="24" xfId="0" applyNumberFormat="1" applyFont="1" applyFill="1" applyBorder="1" applyAlignment="1">
      <alignment vertical="center"/>
    </xf>
    <xf numFmtId="4" fontId="3" fillId="6" borderId="42" xfId="1" applyNumberFormat="1" applyFont="1" applyFill="1" applyBorder="1" applyAlignment="1"/>
    <xf numFmtId="0" fontId="0" fillId="0" borderId="56" xfId="0" applyBorder="1"/>
    <xf numFmtId="3" fontId="14" fillId="0" borderId="61" xfId="0" applyNumberFormat="1" applyFont="1" applyBorder="1" applyAlignment="1">
      <alignment horizontal="center" vertical="center"/>
    </xf>
    <xf numFmtId="3" fontId="14" fillId="0" borderId="67" xfId="0" applyNumberFormat="1" applyFont="1" applyBorder="1" applyAlignment="1">
      <alignment horizontal="center" vertical="center"/>
    </xf>
    <xf numFmtId="3" fontId="14" fillId="0" borderId="28" xfId="0" applyNumberFormat="1" applyFont="1" applyBorder="1" applyAlignment="1">
      <alignment horizontal="center" vertical="center"/>
    </xf>
    <xf numFmtId="3" fontId="14" fillId="0" borderId="38" xfId="0" applyNumberFormat="1" applyFont="1" applyBorder="1" applyAlignment="1">
      <alignment horizontal="center" vertical="center"/>
    </xf>
    <xf numFmtId="3" fontId="14" fillId="0" borderId="21" xfId="0" applyNumberFormat="1" applyFont="1" applyBorder="1" applyAlignment="1">
      <alignment horizontal="center" vertical="center"/>
    </xf>
    <xf numFmtId="3" fontId="14" fillId="0" borderId="59" xfId="0" applyNumberFormat="1" applyFont="1" applyBorder="1" applyAlignment="1">
      <alignment horizontal="center" vertical="center"/>
    </xf>
    <xf numFmtId="3" fontId="14" fillId="0" borderId="57" xfId="0" applyNumberFormat="1" applyFont="1" applyBorder="1" applyAlignment="1">
      <alignment horizontal="center" vertical="center"/>
    </xf>
    <xf numFmtId="3" fontId="14" fillId="0" borderId="69" xfId="0" applyNumberFormat="1" applyFont="1" applyBorder="1" applyAlignment="1">
      <alignment horizontal="center" vertical="center"/>
    </xf>
    <xf numFmtId="3" fontId="14" fillId="0" borderId="40" xfId="0" applyNumberFormat="1" applyFont="1" applyBorder="1" applyAlignment="1">
      <alignment horizontal="center" vertical="center"/>
    </xf>
    <xf numFmtId="3" fontId="14" fillId="10" borderId="60" xfId="0" applyNumberFormat="1" applyFont="1" applyFill="1" applyBorder="1" applyAlignment="1">
      <alignment horizontal="center" vertical="center" wrapText="1"/>
    </xf>
    <xf numFmtId="3" fontId="14" fillId="0" borderId="36" xfId="0" applyNumberFormat="1" applyFont="1" applyBorder="1" applyAlignment="1">
      <alignment horizontal="center" vertical="center"/>
    </xf>
    <xf numFmtId="3" fontId="14" fillId="0" borderId="63" xfId="0" applyNumberFormat="1" applyFont="1" applyBorder="1" applyAlignment="1">
      <alignment horizontal="center" vertical="center"/>
    </xf>
    <xf numFmtId="3" fontId="14" fillId="0" borderId="22" xfId="0" applyNumberFormat="1" applyFont="1" applyBorder="1" applyAlignment="1">
      <alignment horizontal="center" vertical="center"/>
    </xf>
    <xf numFmtId="3" fontId="15" fillId="9" borderId="25" xfId="0" applyNumberFormat="1" applyFont="1" applyFill="1" applyBorder="1" applyAlignment="1">
      <alignment horizontal="center"/>
    </xf>
    <xf numFmtId="3" fontId="15" fillId="9" borderId="68" xfId="0" applyNumberFormat="1" applyFont="1" applyFill="1" applyBorder="1" applyAlignment="1">
      <alignment horizontal="center"/>
    </xf>
    <xf numFmtId="3" fontId="14" fillId="0" borderId="22" xfId="0" applyNumberFormat="1" applyFont="1" applyBorder="1" applyAlignment="1">
      <alignment horizontal="center"/>
    </xf>
    <xf numFmtId="3" fontId="14" fillId="0" borderId="38" xfId="0" applyNumberFormat="1" applyFont="1" applyBorder="1" applyAlignment="1">
      <alignment horizontal="center"/>
    </xf>
    <xf numFmtId="0" fontId="16" fillId="0" borderId="0" xfId="0" applyFont="1" applyAlignment="1">
      <alignment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1" xfId="0" applyFont="1" applyBorder="1" applyAlignment="1">
      <alignment horizontal="center"/>
    </xf>
    <xf numFmtId="0" fontId="14" fillId="0" borderId="13" xfId="0" applyFont="1" applyBorder="1" applyAlignment="1">
      <alignment horizontal="center" vertical="center"/>
    </xf>
    <xf numFmtId="0" fontId="15" fillId="9" borderId="39" xfId="0" applyFont="1" applyFill="1" applyBorder="1" applyAlignment="1">
      <alignment horizontal="center"/>
    </xf>
    <xf numFmtId="0" fontId="14" fillId="10" borderId="36" xfId="0" applyFont="1" applyFill="1" applyBorder="1" applyAlignment="1">
      <alignment horizontal="center" vertical="center" wrapText="1"/>
    </xf>
    <xf numFmtId="0" fontId="14" fillId="10" borderId="63" xfId="0" applyFont="1" applyFill="1" applyBorder="1" applyAlignment="1">
      <alignment horizontal="center" vertical="center" wrapText="1"/>
    </xf>
    <xf numFmtId="0" fontId="3" fillId="3" borderId="16" xfId="0" applyFont="1" applyFill="1" applyBorder="1" applyAlignment="1">
      <alignment horizontal="center"/>
    </xf>
    <xf numFmtId="0" fontId="0" fillId="0" borderId="23" xfId="0" applyBorder="1" applyAlignment="1">
      <alignment horizontal="center"/>
    </xf>
    <xf numFmtId="0" fontId="0" fillId="0" borderId="66" xfId="0" applyBorder="1" applyAlignment="1">
      <alignment horizontal="center"/>
    </xf>
    <xf numFmtId="0" fontId="3" fillId="3" borderId="39" xfId="0"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3" fillId="3" borderId="10" xfId="0" applyFont="1" applyFill="1" applyBorder="1" applyAlignment="1">
      <alignment horizontal="center"/>
    </xf>
    <xf numFmtId="3" fontId="14" fillId="0" borderId="6" xfId="0" applyNumberFormat="1" applyFont="1" applyBorder="1" applyAlignment="1">
      <alignment horizontal="center" vertical="center"/>
    </xf>
    <xf numFmtId="3" fontId="14" fillId="11" borderId="53" xfId="0" applyNumberFormat="1" applyFont="1" applyFill="1" applyBorder="1" applyAlignment="1">
      <alignment horizontal="center" vertical="center"/>
    </xf>
    <xf numFmtId="3" fontId="14" fillId="0" borderId="53" xfId="0" applyNumberFormat="1" applyFont="1" applyBorder="1" applyAlignment="1">
      <alignment horizontal="center" vertical="center"/>
    </xf>
    <xf numFmtId="0" fontId="14" fillId="11" borderId="1" xfId="0" applyFont="1" applyFill="1" applyBorder="1" applyAlignment="1">
      <alignment horizontal="center" vertical="center"/>
    </xf>
    <xf numFmtId="6" fontId="14" fillId="0" borderId="53" xfId="0" applyNumberFormat="1" applyFont="1" applyBorder="1" applyAlignment="1">
      <alignment horizontal="center" vertical="center"/>
    </xf>
    <xf numFmtId="3" fontId="14" fillId="11" borderId="20" xfId="0" applyNumberFormat="1" applyFont="1" applyFill="1" applyBorder="1" applyAlignment="1">
      <alignment horizontal="center" vertical="center"/>
    </xf>
    <xf numFmtId="3" fontId="14" fillId="0" borderId="20" xfId="0" applyNumberFormat="1" applyFont="1" applyBorder="1" applyAlignment="1">
      <alignment horizontal="center" vertical="center"/>
    </xf>
    <xf numFmtId="0" fontId="14" fillId="11" borderId="30" xfId="0" applyFont="1" applyFill="1" applyBorder="1" applyAlignment="1">
      <alignment horizontal="center" vertical="center"/>
    </xf>
    <xf numFmtId="6" fontId="14" fillId="0" borderId="20" xfId="0" applyNumberFormat="1" applyFont="1" applyBorder="1" applyAlignment="1">
      <alignment horizontal="center" vertical="center"/>
    </xf>
    <xf numFmtId="3" fontId="14" fillId="0" borderId="0" xfId="0" applyNumberFormat="1" applyFont="1" applyAlignment="1">
      <alignment horizontal="center" vertical="center"/>
    </xf>
    <xf numFmtId="3" fontId="14" fillId="0" borderId="13" xfId="0" applyNumberFormat="1" applyFont="1" applyBorder="1" applyAlignment="1">
      <alignment horizontal="center" vertical="center"/>
    </xf>
    <xf numFmtId="9" fontId="14" fillId="0" borderId="30" xfId="0" applyNumberFormat="1" applyFont="1" applyBorder="1" applyAlignment="1">
      <alignment horizontal="center" vertical="center"/>
    </xf>
    <xf numFmtId="3" fontId="14" fillId="0" borderId="26" xfId="0" applyNumberFormat="1" applyFont="1" applyBorder="1" applyAlignment="1">
      <alignment horizontal="center" vertical="center"/>
    </xf>
    <xf numFmtId="9" fontId="14" fillId="0" borderId="1" xfId="0" applyNumberFormat="1" applyFont="1" applyBorder="1" applyAlignment="1">
      <alignment horizontal="center" vertical="center"/>
    </xf>
    <xf numFmtId="3" fontId="14" fillId="0" borderId="10" xfId="0" applyNumberFormat="1" applyFont="1" applyBorder="1" applyAlignment="1">
      <alignment horizontal="center" vertical="center"/>
    </xf>
    <xf numFmtId="3" fontId="14" fillId="0" borderId="70" xfId="0" applyNumberFormat="1" applyFont="1" applyBorder="1" applyAlignment="1">
      <alignment horizontal="center" vertical="center"/>
    </xf>
    <xf numFmtId="3" fontId="14" fillId="0" borderId="24" xfId="0" applyNumberFormat="1" applyFont="1" applyBorder="1" applyAlignment="1">
      <alignment horizontal="center" vertical="center"/>
    </xf>
    <xf numFmtId="9" fontId="14" fillId="0" borderId="3" xfId="3" applyFont="1" applyBorder="1" applyAlignment="1">
      <alignment horizontal="center" vertical="center"/>
    </xf>
    <xf numFmtId="3" fontId="15" fillId="9" borderId="42" xfId="0" applyNumberFormat="1" applyFont="1" applyFill="1" applyBorder="1" applyAlignment="1">
      <alignment horizontal="center"/>
    </xf>
    <xf numFmtId="9" fontId="15" fillId="9" borderId="62" xfId="3" applyFont="1" applyFill="1" applyBorder="1" applyAlignment="1">
      <alignment horizontal="center"/>
    </xf>
    <xf numFmtId="3" fontId="14" fillId="10" borderId="8" xfId="0" applyNumberFormat="1" applyFont="1" applyFill="1" applyBorder="1" applyAlignment="1">
      <alignment horizontal="center" vertical="center" wrapText="1"/>
    </xf>
    <xf numFmtId="0" fontId="14" fillId="10" borderId="9" xfId="0" applyFont="1" applyFill="1" applyBorder="1" applyAlignment="1">
      <alignment horizontal="center" vertical="center" wrapText="1"/>
    </xf>
    <xf numFmtId="9" fontId="14" fillId="10" borderId="9" xfId="3" applyFont="1" applyFill="1" applyBorder="1" applyAlignment="1">
      <alignment horizontal="center" vertical="center" wrapText="1"/>
    </xf>
    <xf numFmtId="3" fontId="15" fillId="9" borderId="28" xfId="0" applyNumberFormat="1" applyFont="1" applyFill="1" applyBorder="1" applyAlignment="1">
      <alignment horizontal="center"/>
    </xf>
    <xf numFmtId="3" fontId="15" fillId="9" borderId="20" xfId="0" applyNumberFormat="1" applyFont="1" applyFill="1" applyBorder="1" applyAlignment="1">
      <alignment horizontal="center"/>
    </xf>
    <xf numFmtId="0" fontId="15" fillId="9" borderId="30" xfId="0" applyFont="1" applyFill="1" applyBorder="1" applyAlignment="1">
      <alignment horizontal="center"/>
    </xf>
    <xf numFmtId="9" fontId="15" fillId="9" borderId="30" xfId="3" applyFont="1" applyFill="1" applyBorder="1" applyAlignment="1">
      <alignment horizontal="center"/>
    </xf>
    <xf numFmtId="3" fontId="15" fillId="9" borderId="20" xfId="0" applyNumberFormat="1" applyFont="1" applyFill="1" applyBorder="1" applyAlignment="1">
      <alignment horizontal="center" vertical="center"/>
    </xf>
    <xf numFmtId="3" fontId="14" fillId="0" borderId="45" xfId="0" applyNumberFormat="1" applyFont="1" applyBorder="1" applyAlignment="1">
      <alignment horizontal="center" vertical="center"/>
    </xf>
    <xf numFmtId="9" fontId="14" fillId="0" borderId="1" xfId="3" applyFont="1" applyFill="1" applyBorder="1" applyAlignment="1">
      <alignment horizontal="center" vertical="center"/>
    </xf>
    <xf numFmtId="3" fontId="14" fillId="0" borderId="8" xfId="0" applyNumberFormat="1" applyFont="1" applyBorder="1" applyAlignment="1">
      <alignment horizontal="center" vertical="center"/>
    </xf>
    <xf numFmtId="9" fontId="14" fillId="0" borderId="7" xfId="0" applyNumberFormat="1" applyFont="1" applyBorder="1" applyAlignment="1">
      <alignment horizontal="center" vertical="center"/>
    </xf>
    <xf numFmtId="6" fontId="14" fillId="0" borderId="8" xfId="0" applyNumberFormat="1" applyFont="1" applyBorder="1" applyAlignment="1">
      <alignment horizontal="center" vertical="center"/>
    </xf>
    <xf numFmtId="9" fontId="14" fillId="0" borderId="7" xfId="3" applyFont="1" applyFill="1" applyBorder="1" applyAlignment="1">
      <alignment horizontal="center" vertical="center"/>
    </xf>
    <xf numFmtId="9" fontId="14" fillId="0" borderId="21" xfId="3" applyFont="1" applyFill="1" applyBorder="1" applyAlignment="1">
      <alignment horizontal="center" vertical="center"/>
    </xf>
    <xf numFmtId="6" fontId="14" fillId="0" borderId="13" xfId="0" applyNumberFormat="1" applyFont="1" applyBorder="1" applyAlignment="1">
      <alignment horizontal="center" vertical="center"/>
    </xf>
    <xf numFmtId="9" fontId="14" fillId="0" borderId="11" xfId="3" applyFont="1" applyFill="1" applyBorder="1" applyAlignment="1">
      <alignment horizontal="center" vertical="center"/>
    </xf>
    <xf numFmtId="3" fontId="15" fillId="9" borderId="39" xfId="0" applyNumberFormat="1" applyFont="1" applyFill="1" applyBorder="1" applyAlignment="1">
      <alignment horizontal="center"/>
    </xf>
    <xf numFmtId="9" fontId="15" fillId="9" borderId="43" xfId="3" applyFont="1" applyFill="1" applyBorder="1" applyAlignment="1">
      <alignment horizontal="center"/>
    </xf>
    <xf numFmtId="3" fontId="14" fillId="10" borderId="36" xfId="0" applyNumberFormat="1" applyFont="1" applyFill="1" applyBorder="1" applyAlignment="1">
      <alignment horizontal="center" vertical="center" wrapText="1"/>
    </xf>
    <xf numFmtId="3" fontId="14" fillId="10" borderId="53" xfId="0" applyNumberFormat="1" applyFont="1" applyFill="1" applyBorder="1" applyAlignment="1">
      <alignment horizontal="center" vertical="center" wrapText="1"/>
    </xf>
    <xf numFmtId="3" fontId="14" fillId="11" borderId="8" xfId="0" applyNumberFormat="1" applyFont="1" applyFill="1" applyBorder="1" applyAlignment="1">
      <alignment horizontal="center" vertical="center"/>
    </xf>
    <xf numFmtId="0" fontId="14" fillId="11" borderId="7" xfId="0" applyFont="1" applyFill="1" applyBorder="1" applyAlignment="1">
      <alignment horizontal="center" vertical="center"/>
    </xf>
    <xf numFmtId="3" fontId="14" fillId="11" borderId="26" xfId="0" applyNumberFormat="1" applyFont="1" applyFill="1" applyBorder="1" applyAlignment="1">
      <alignment horizontal="center" vertical="center"/>
    </xf>
    <xf numFmtId="0" fontId="14" fillId="11" borderId="27" xfId="0" applyFont="1" applyFill="1" applyBorder="1" applyAlignment="1">
      <alignment horizontal="center" vertical="center"/>
    </xf>
    <xf numFmtId="6" fontId="14" fillId="0" borderId="26" xfId="0" applyNumberFormat="1" applyFont="1" applyBorder="1" applyAlignment="1">
      <alignment horizontal="center" vertical="center"/>
    </xf>
    <xf numFmtId="0" fontId="14" fillId="11" borderId="21" xfId="0" applyFont="1" applyFill="1" applyBorder="1" applyAlignment="1">
      <alignment horizontal="center" vertical="center"/>
    </xf>
    <xf numFmtId="3" fontId="14" fillId="11" borderId="42" xfId="0" applyNumberFormat="1" applyFont="1" applyFill="1" applyBorder="1" applyAlignment="1">
      <alignment horizontal="center" vertical="center"/>
    </xf>
    <xf numFmtId="3" fontId="14" fillId="0" borderId="42" xfId="0" applyNumberFormat="1" applyFont="1" applyBorder="1" applyAlignment="1">
      <alignment horizontal="center" vertical="center"/>
    </xf>
    <xf numFmtId="0" fontId="14" fillId="11" borderId="43" xfId="0" applyFont="1" applyFill="1" applyBorder="1" applyAlignment="1">
      <alignment horizontal="center" vertical="center"/>
    </xf>
    <xf numFmtId="6" fontId="14" fillId="0" borderId="42" xfId="0" applyNumberFormat="1" applyFont="1" applyBorder="1" applyAlignment="1">
      <alignment horizontal="center" vertical="center"/>
    </xf>
    <xf numFmtId="3" fontId="14" fillId="0" borderId="39" xfId="0" applyNumberFormat="1" applyFont="1" applyBorder="1" applyAlignment="1">
      <alignment horizontal="center" vertical="center"/>
    </xf>
    <xf numFmtId="3" fontId="14" fillId="0" borderId="20" xfId="0" applyNumberFormat="1" applyFont="1" applyBorder="1" applyAlignment="1">
      <alignment horizontal="center"/>
    </xf>
    <xf numFmtId="3" fontId="15" fillId="9" borderId="13" xfId="0" applyNumberFormat="1" applyFont="1" applyFill="1" applyBorder="1" applyAlignment="1">
      <alignment horizontal="center"/>
    </xf>
    <xf numFmtId="0" fontId="15" fillId="9" borderId="11" xfId="0" applyFont="1" applyFill="1" applyBorder="1" applyAlignment="1">
      <alignment horizontal="center"/>
    </xf>
    <xf numFmtId="0" fontId="14" fillId="10" borderId="7" xfId="0" applyFont="1" applyFill="1" applyBorder="1" applyAlignment="1">
      <alignment horizontal="center" vertical="center" wrapText="1"/>
    </xf>
    <xf numFmtId="9" fontId="15" fillId="9" borderId="13" xfId="3" applyFont="1" applyFill="1" applyBorder="1" applyAlignment="1">
      <alignment horizontal="center"/>
    </xf>
    <xf numFmtId="0" fontId="15" fillId="9" borderId="2" xfId="0" applyFont="1" applyFill="1" applyBorder="1" applyAlignment="1">
      <alignment horizontal="center" vertical="center"/>
    </xf>
    <xf numFmtId="0" fontId="15" fillId="9" borderId="66" xfId="0" applyFont="1" applyFill="1" applyBorder="1" applyAlignment="1">
      <alignment horizontal="center" vertical="center" wrapText="1"/>
    </xf>
    <xf numFmtId="6" fontId="14" fillId="0" borderId="61" xfId="0" applyNumberFormat="1" applyFont="1" applyBorder="1" applyAlignment="1">
      <alignment horizontal="center" vertical="center"/>
    </xf>
    <xf numFmtId="6" fontId="14" fillId="11" borderId="53" xfId="0" applyNumberFormat="1" applyFont="1" applyFill="1" applyBorder="1" applyAlignment="1">
      <alignment horizontal="center" vertical="center"/>
    </xf>
    <xf numFmtId="6" fontId="14" fillId="0" borderId="28" xfId="0" applyNumberFormat="1" applyFont="1" applyBorder="1" applyAlignment="1">
      <alignment horizontal="center" vertical="center"/>
    </xf>
    <xf numFmtId="6" fontId="14" fillId="11" borderId="20" xfId="0" applyNumberFormat="1" applyFont="1" applyFill="1" applyBorder="1" applyAlignment="1">
      <alignment horizontal="center" vertical="center"/>
    </xf>
    <xf numFmtId="6" fontId="14" fillId="0" borderId="2" xfId="0" applyNumberFormat="1" applyFont="1" applyBorder="1" applyAlignment="1">
      <alignment horizontal="center" vertical="center"/>
    </xf>
    <xf numFmtId="6" fontId="14" fillId="0" borderId="24" xfId="0" applyNumberFormat="1" applyFont="1" applyBorder="1" applyAlignment="1">
      <alignment horizontal="center" vertical="center"/>
    </xf>
    <xf numFmtId="6" fontId="15" fillId="9" borderId="58" xfId="0" applyNumberFormat="1" applyFont="1" applyFill="1" applyBorder="1" applyAlignment="1">
      <alignment horizontal="center"/>
    </xf>
    <xf numFmtId="6" fontId="15" fillId="9" borderId="42" xfId="0" applyNumberFormat="1" applyFont="1" applyFill="1" applyBorder="1" applyAlignment="1">
      <alignment horizontal="center"/>
    </xf>
    <xf numFmtId="6" fontId="14" fillId="10" borderId="60" xfId="0" applyNumberFormat="1" applyFont="1" applyFill="1" applyBorder="1" applyAlignment="1">
      <alignment horizontal="center" vertical="center" wrapText="1"/>
    </xf>
    <xf numFmtId="6" fontId="14" fillId="10" borderId="8" xfId="0" applyNumberFormat="1" applyFont="1" applyFill="1" applyBorder="1" applyAlignment="1">
      <alignment horizontal="center" vertical="center" wrapText="1"/>
    </xf>
    <xf numFmtId="6" fontId="15" fillId="9" borderId="28" xfId="0" applyNumberFormat="1" applyFont="1" applyFill="1" applyBorder="1" applyAlignment="1">
      <alignment horizontal="center"/>
    </xf>
    <xf numFmtId="6" fontId="15" fillId="9" borderId="20" xfId="0" applyNumberFormat="1" applyFont="1" applyFill="1" applyBorder="1" applyAlignment="1">
      <alignment horizontal="center"/>
    </xf>
    <xf numFmtId="6" fontId="14" fillId="0" borderId="6" xfId="0" applyNumberFormat="1" applyFont="1" applyBorder="1" applyAlignment="1">
      <alignment horizontal="center" vertical="center"/>
    </xf>
    <xf numFmtId="6" fontId="14" fillId="0" borderId="22" xfId="0" applyNumberFormat="1" applyFont="1" applyBorder="1" applyAlignment="1">
      <alignment horizontal="center" vertical="center"/>
    </xf>
    <xf numFmtId="6" fontId="14" fillId="0" borderId="10" xfId="0" applyNumberFormat="1" applyFont="1" applyBorder="1" applyAlignment="1">
      <alignment horizontal="center" vertical="center"/>
    </xf>
    <xf numFmtId="6" fontId="15" fillId="9" borderId="39" xfId="0" applyNumberFormat="1" applyFont="1" applyFill="1" applyBorder="1" applyAlignment="1">
      <alignment horizontal="center"/>
    </xf>
    <xf numFmtId="6" fontId="14" fillId="10" borderId="36" xfId="0" applyNumberFormat="1" applyFont="1" applyFill="1" applyBorder="1" applyAlignment="1">
      <alignment horizontal="center" vertical="center" wrapText="1"/>
    </xf>
    <xf numFmtId="6" fontId="14" fillId="10" borderId="53" xfId="0" applyNumberFormat="1" applyFont="1" applyFill="1" applyBorder="1" applyAlignment="1">
      <alignment horizontal="center" vertical="center" wrapText="1"/>
    </xf>
    <xf numFmtId="6" fontId="14" fillId="11" borderId="8" xfId="0" applyNumberFormat="1" applyFont="1" applyFill="1" applyBorder="1" applyAlignment="1">
      <alignment horizontal="center" vertical="center"/>
    </xf>
    <xf numFmtId="6" fontId="14" fillId="0" borderId="25" xfId="0" applyNumberFormat="1" applyFont="1" applyBorder="1" applyAlignment="1">
      <alignment horizontal="center" vertical="center"/>
    </xf>
    <xf numFmtId="6" fontId="14" fillId="11" borderId="26" xfId="0" applyNumberFormat="1" applyFont="1" applyFill="1" applyBorder="1" applyAlignment="1">
      <alignment horizontal="center" vertical="center"/>
    </xf>
    <xf numFmtId="6" fontId="14" fillId="0" borderId="39" xfId="0" applyNumberFormat="1" applyFont="1" applyBorder="1" applyAlignment="1">
      <alignment horizontal="center" vertical="center"/>
    </xf>
    <xf numFmtId="6" fontId="14" fillId="11" borderId="42" xfId="0" applyNumberFormat="1" applyFont="1" applyFill="1" applyBorder="1" applyAlignment="1">
      <alignment horizontal="center" vertical="center"/>
    </xf>
    <xf numFmtId="6" fontId="14" fillId="0" borderId="22" xfId="0" applyNumberFormat="1" applyFont="1" applyBorder="1" applyAlignment="1">
      <alignment horizontal="center"/>
    </xf>
    <xf numFmtId="6" fontId="14" fillId="0" borderId="20" xfId="0" applyNumberFormat="1" applyFont="1" applyBorder="1" applyAlignment="1">
      <alignment horizontal="center"/>
    </xf>
    <xf numFmtId="6" fontId="15" fillId="9" borderId="10" xfId="0" applyNumberFormat="1" applyFont="1" applyFill="1" applyBorder="1" applyAlignment="1">
      <alignment horizontal="center"/>
    </xf>
    <xf numFmtId="6" fontId="15" fillId="9" borderId="13" xfId="0" applyNumberFormat="1" applyFont="1" applyFill="1" applyBorder="1" applyAlignment="1">
      <alignment horizontal="center"/>
    </xf>
    <xf numFmtId="6" fontId="14" fillId="10" borderId="6" xfId="0" applyNumberFormat="1" applyFont="1" applyFill="1" applyBorder="1" applyAlignment="1">
      <alignment horizontal="center" vertical="center" wrapText="1"/>
    </xf>
    <xf numFmtId="3" fontId="14" fillId="0" borderId="18" xfId="0" applyNumberFormat="1" applyFont="1" applyBorder="1" applyAlignment="1">
      <alignment horizontal="center" vertical="center"/>
    </xf>
    <xf numFmtId="3" fontId="14" fillId="0" borderId="30" xfId="0" applyNumberFormat="1" applyFont="1" applyBorder="1" applyAlignment="1">
      <alignment horizontal="center" vertical="center"/>
    </xf>
    <xf numFmtId="3" fontId="14" fillId="0" borderId="11" xfId="0" applyNumberFormat="1" applyFont="1" applyBorder="1" applyAlignment="1">
      <alignment horizontal="center" vertical="center"/>
    </xf>
    <xf numFmtId="3" fontId="14" fillId="0" borderId="29" xfId="0" applyNumberFormat="1" applyFont="1" applyBorder="1" applyAlignment="1">
      <alignment horizontal="center" vertical="center"/>
    </xf>
    <xf numFmtId="3" fontId="14" fillId="0" borderId="2" xfId="0" applyNumberFormat="1" applyFont="1" applyBorder="1" applyAlignment="1">
      <alignment horizontal="center" vertical="center"/>
    </xf>
    <xf numFmtId="3" fontId="14" fillId="0" borderId="4" xfId="0" applyNumberFormat="1" applyFont="1" applyBorder="1" applyAlignment="1">
      <alignment horizontal="center" vertical="center"/>
    </xf>
    <xf numFmtId="3" fontId="14" fillId="0" borderId="3" xfId="0" applyNumberFormat="1" applyFont="1" applyBorder="1" applyAlignment="1">
      <alignment horizontal="center" vertical="center"/>
    </xf>
    <xf numFmtId="3" fontId="15" fillId="9" borderId="47" xfId="0" applyNumberFormat="1" applyFont="1" applyFill="1" applyBorder="1" applyAlignment="1">
      <alignment horizontal="center" vertical="center"/>
    </xf>
    <xf numFmtId="3" fontId="15" fillId="9" borderId="42" xfId="0" applyNumberFormat="1" applyFont="1" applyFill="1" applyBorder="1" applyAlignment="1">
      <alignment horizontal="center" vertical="center"/>
    </xf>
    <xf numFmtId="3" fontId="15" fillId="9" borderId="62" xfId="0" applyNumberFormat="1" applyFont="1" applyFill="1" applyBorder="1" applyAlignment="1">
      <alignment horizontal="center" vertical="center"/>
    </xf>
    <xf numFmtId="3" fontId="14" fillId="10" borderId="64" xfId="0" applyNumberFormat="1" applyFont="1" applyFill="1" applyBorder="1" applyAlignment="1">
      <alignment horizontal="center" vertical="center" wrapText="1"/>
    </xf>
    <xf numFmtId="3" fontId="14" fillId="10" borderId="9" xfId="0" applyNumberFormat="1" applyFont="1" applyFill="1" applyBorder="1" applyAlignment="1">
      <alignment horizontal="center" vertical="center" wrapText="1"/>
    </xf>
    <xf numFmtId="3" fontId="15" fillId="9" borderId="28" xfId="0" applyNumberFormat="1" applyFont="1" applyFill="1" applyBorder="1" applyAlignment="1">
      <alignment horizontal="center" vertical="center"/>
    </xf>
    <xf numFmtId="3" fontId="15" fillId="9" borderId="29" xfId="0" applyNumberFormat="1" applyFont="1" applyFill="1" applyBorder="1" applyAlignment="1">
      <alignment horizontal="center" vertical="center"/>
    </xf>
    <xf numFmtId="3" fontId="15" fillId="9" borderId="30" xfId="0" applyNumberFormat="1" applyFont="1" applyFill="1" applyBorder="1" applyAlignment="1">
      <alignment horizontal="center" vertical="center"/>
    </xf>
    <xf numFmtId="3" fontId="14" fillId="0" borderId="46" xfId="0" applyNumberFormat="1" applyFont="1" applyBorder="1" applyAlignment="1">
      <alignment horizontal="center" vertical="center"/>
    </xf>
    <xf numFmtId="3" fontId="14" fillId="0" borderId="35" xfId="0" applyNumberFormat="1" applyFont="1" applyBorder="1" applyAlignment="1">
      <alignment horizontal="center" vertical="center"/>
    </xf>
    <xf numFmtId="3" fontId="14" fillId="0" borderId="12" xfId="0" applyNumberFormat="1" applyFont="1" applyBorder="1" applyAlignment="1">
      <alignment horizontal="center" vertical="center"/>
    </xf>
    <xf numFmtId="3" fontId="15" fillId="9" borderId="39" xfId="0" applyNumberFormat="1" applyFont="1" applyFill="1" applyBorder="1" applyAlignment="1">
      <alignment horizontal="center" vertical="center"/>
    </xf>
    <xf numFmtId="3" fontId="15" fillId="9" borderId="48" xfId="0" applyNumberFormat="1" applyFont="1" applyFill="1" applyBorder="1" applyAlignment="1">
      <alignment horizontal="center" vertical="center"/>
    </xf>
    <xf numFmtId="3" fontId="14" fillId="0" borderId="25" xfId="0" applyNumberFormat="1" applyFont="1" applyBorder="1" applyAlignment="1">
      <alignment horizontal="center" vertical="center"/>
    </xf>
    <xf numFmtId="3" fontId="15" fillId="9" borderId="10" xfId="0" applyNumberFormat="1" applyFont="1" applyFill="1" applyBorder="1" applyAlignment="1">
      <alignment horizontal="center" vertical="center"/>
    </xf>
    <xf numFmtId="3" fontId="15" fillId="9" borderId="13" xfId="0" applyNumberFormat="1" applyFont="1" applyFill="1" applyBorder="1" applyAlignment="1">
      <alignment horizontal="center" vertical="center"/>
    </xf>
    <xf numFmtId="3" fontId="14" fillId="10" borderId="7" xfId="0" applyNumberFormat="1" applyFont="1" applyFill="1" applyBorder="1" applyAlignment="1">
      <alignment horizontal="center" vertical="center" wrapText="1"/>
    </xf>
    <xf numFmtId="165" fontId="14" fillId="0" borderId="61" xfId="0" applyNumberFormat="1" applyFont="1" applyBorder="1" applyAlignment="1">
      <alignment horizontal="center" vertical="center"/>
    </xf>
    <xf numFmtId="165" fontId="14" fillId="0" borderId="63" xfId="0" applyNumberFormat="1" applyFont="1" applyBorder="1" applyAlignment="1">
      <alignment horizontal="center" vertical="center"/>
    </xf>
    <xf numFmtId="165" fontId="14" fillId="0" borderId="22" xfId="0" applyNumberFormat="1" applyFont="1" applyBorder="1" applyAlignment="1">
      <alignment horizontal="center" vertical="center"/>
    </xf>
    <xf numFmtId="165" fontId="13" fillId="0" borderId="30" xfId="0" applyNumberFormat="1" applyFont="1" applyBorder="1" applyAlignment="1">
      <alignment horizontal="center"/>
    </xf>
    <xf numFmtId="165" fontId="14" fillId="0" borderId="28" xfId="0" applyNumberFormat="1" applyFont="1" applyBorder="1" applyAlignment="1">
      <alignment horizontal="center" vertical="center"/>
    </xf>
    <xf numFmtId="165" fontId="14" fillId="0" borderId="21" xfId="0" applyNumberFormat="1" applyFont="1" applyBorder="1" applyAlignment="1">
      <alignment horizontal="center" vertical="center"/>
    </xf>
    <xf numFmtId="165" fontId="14" fillId="0" borderId="59" xfId="0" applyNumberFormat="1" applyFont="1" applyBorder="1" applyAlignment="1">
      <alignment horizontal="center" vertical="center"/>
    </xf>
    <xf numFmtId="165" fontId="13" fillId="0" borderId="11" xfId="0" applyNumberFormat="1" applyFont="1" applyBorder="1" applyAlignment="1">
      <alignment horizontal="center"/>
    </xf>
    <xf numFmtId="165" fontId="13" fillId="0" borderId="63" xfId="0" applyNumberFormat="1" applyFont="1" applyBorder="1" applyAlignment="1">
      <alignment horizontal="center" vertical="center"/>
    </xf>
    <xf numFmtId="165" fontId="14" fillId="0" borderId="69" xfId="0" applyNumberFormat="1" applyFont="1" applyBorder="1" applyAlignment="1">
      <alignment horizontal="center" vertical="center"/>
    </xf>
    <xf numFmtId="165" fontId="14" fillId="0" borderId="40" xfId="0" applyNumberFormat="1" applyFont="1" applyBorder="1" applyAlignment="1">
      <alignment horizontal="center" vertical="center"/>
    </xf>
    <xf numFmtId="165" fontId="15" fillId="9" borderId="58" xfId="0" applyNumberFormat="1" applyFont="1" applyFill="1" applyBorder="1" applyAlignment="1">
      <alignment horizontal="center"/>
    </xf>
    <xf numFmtId="165" fontId="15" fillId="9" borderId="43" xfId="0" applyNumberFormat="1" applyFont="1" applyFill="1" applyBorder="1" applyAlignment="1">
      <alignment horizontal="center"/>
    </xf>
    <xf numFmtId="165" fontId="14" fillId="10" borderId="60" xfId="0" applyNumberFormat="1" applyFont="1" applyFill="1" applyBorder="1" applyAlignment="1">
      <alignment horizontal="center" vertical="center" wrapText="1"/>
    </xf>
    <xf numFmtId="165" fontId="14" fillId="10" borderId="7" xfId="0" applyNumberFormat="1" applyFont="1" applyFill="1" applyBorder="1" applyAlignment="1">
      <alignment horizontal="center" vertical="center" wrapText="1"/>
    </xf>
    <xf numFmtId="165" fontId="14" fillId="0" borderId="36" xfId="0" applyNumberFormat="1" applyFont="1" applyBorder="1" applyAlignment="1">
      <alignment horizontal="center" vertical="center"/>
    </xf>
    <xf numFmtId="165" fontId="15" fillId="9" borderId="25" xfId="0" applyNumberFormat="1" applyFont="1" applyFill="1" applyBorder="1" applyAlignment="1">
      <alignment horizontal="center"/>
    </xf>
    <xf numFmtId="165" fontId="15" fillId="9" borderId="27" xfId="0" applyNumberFormat="1" applyFont="1" applyFill="1" applyBorder="1" applyAlignment="1">
      <alignment horizontal="center"/>
    </xf>
    <xf numFmtId="165" fontId="14" fillId="0" borderId="22" xfId="0" applyNumberFormat="1" applyFont="1" applyBorder="1" applyAlignment="1">
      <alignment horizontal="center"/>
    </xf>
    <xf numFmtId="165" fontId="14" fillId="0" borderId="21" xfId="0" applyNumberFormat="1" applyFont="1" applyBorder="1" applyAlignment="1">
      <alignment horizontal="center"/>
    </xf>
    <xf numFmtId="165" fontId="15" fillId="9" borderId="10" xfId="0" applyNumberFormat="1" applyFont="1" applyFill="1" applyBorder="1" applyAlignment="1">
      <alignment horizontal="center"/>
    </xf>
    <xf numFmtId="165" fontId="14" fillId="10" borderId="6" xfId="0" applyNumberFormat="1" applyFont="1" applyFill="1" applyBorder="1" applyAlignment="1">
      <alignment horizontal="center" vertical="center" wrapText="1"/>
    </xf>
    <xf numFmtId="3" fontId="15" fillId="9" borderId="43" xfId="0" applyNumberFormat="1" applyFont="1" applyFill="1" applyBorder="1" applyAlignment="1">
      <alignment horizontal="center"/>
    </xf>
    <xf numFmtId="3" fontId="15" fillId="9" borderId="27" xfId="0" applyNumberFormat="1" applyFont="1" applyFill="1" applyBorder="1" applyAlignment="1">
      <alignment horizontal="center"/>
    </xf>
    <xf numFmtId="3" fontId="14" fillId="0" borderId="21" xfId="0" applyNumberFormat="1" applyFont="1" applyBorder="1" applyAlignment="1">
      <alignment horizontal="center"/>
    </xf>
    <xf numFmtId="3" fontId="15" fillId="9" borderId="62" xfId="0" applyNumberFormat="1" applyFont="1" applyFill="1" applyBorder="1" applyAlignment="1">
      <alignment horizontal="center"/>
    </xf>
    <xf numFmtId="165" fontId="14" fillId="0" borderId="10" xfId="0" applyNumberFormat="1" applyFont="1" applyBorder="1" applyAlignment="1">
      <alignment horizontal="center" vertical="center"/>
    </xf>
    <xf numFmtId="165" fontId="14" fillId="0" borderId="11" xfId="0" applyNumberFormat="1" applyFont="1" applyBorder="1" applyAlignment="1">
      <alignment horizontal="center" vertical="center"/>
    </xf>
    <xf numFmtId="165" fontId="14" fillId="0" borderId="6" xfId="0" applyNumberFormat="1" applyFont="1" applyBorder="1" applyAlignment="1">
      <alignment horizontal="center" vertical="center"/>
    </xf>
    <xf numFmtId="165" fontId="14" fillId="0" borderId="7" xfId="0" applyNumberFormat="1" applyFont="1" applyBorder="1" applyAlignment="1">
      <alignment horizontal="center" vertical="center"/>
    </xf>
    <xf numFmtId="165" fontId="15" fillId="9" borderId="66" xfId="0" applyNumberFormat="1" applyFont="1" applyFill="1" applyBorder="1" applyAlignment="1">
      <alignment horizontal="center"/>
    </xf>
    <xf numFmtId="165" fontId="14" fillId="10" borderId="36" xfId="0" applyNumberFormat="1" applyFont="1" applyFill="1" applyBorder="1" applyAlignment="1">
      <alignment horizontal="center" vertical="center" wrapText="1"/>
    </xf>
    <xf numFmtId="165" fontId="14" fillId="10" borderId="63" xfId="0" applyNumberFormat="1" applyFont="1" applyFill="1" applyBorder="1" applyAlignment="1">
      <alignment horizontal="center" vertical="center" wrapText="1"/>
    </xf>
    <xf numFmtId="165" fontId="0" fillId="0" borderId="23" xfId="0" applyNumberFormat="1" applyBorder="1" applyAlignment="1">
      <alignment horizontal="center"/>
    </xf>
    <xf numFmtId="165" fontId="0" fillId="0" borderId="66" xfId="0" applyNumberFormat="1" applyBorder="1" applyAlignment="1">
      <alignment horizontal="center"/>
    </xf>
    <xf numFmtId="165" fontId="0" fillId="2" borderId="36" xfId="0" applyNumberFormat="1" applyFill="1" applyBorder="1" applyAlignment="1">
      <alignment horizontal="center" vertical="center" wrapText="1"/>
    </xf>
    <xf numFmtId="165" fontId="0" fillId="2" borderId="63" xfId="0" applyNumberFormat="1" applyFill="1" applyBorder="1" applyAlignment="1">
      <alignment horizontal="center" vertical="center" wrapText="1"/>
    </xf>
    <xf numFmtId="165" fontId="15" fillId="9" borderId="2" xfId="0" applyNumberFormat="1" applyFont="1" applyFill="1" applyBorder="1" applyAlignment="1">
      <alignment horizontal="center"/>
    </xf>
    <xf numFmtId="0" fontId="17" fillId="0" borderId="0" xfId="5"/>
    <xf numFmtId="0" fontId="17" fillId="0" borderId="0" xfId="5" applyAlignment="1">
      <alignment horizontal="center"/>
    </xf>
    <xf numFmtId="0" fontId="17" fillId="0" borderId="0" xfId="5" applyAlignment="1">
      <alignment horizontal="center" vertical="center" wrapText="1"/>
    </xf>
    <xf numFmtId="0" fontId="18" fillId="0" borderId="0" xfId="5" applyFont="1" applyAlignment="1">
      <alignment horizontal="center"/>
    </xf>
    <xf numFmtId="0" fontId="20" fillId="0" borderId="0" xfId="0" applyFont="1" applyAlignment="1">
      <alignment horizontal="left" vertical="center" readingOrder="1"/>
    </xf>
    <xf numFmtId="0" fontId="21" fillId="0" borderId="0" xfId="0" applyFont="1" applyAlignment="1">
      <alignment horizontal="left" vertical="center" readingOrder="1"/>
    </xf>
    <xf numFmtId="0" fontId="7" fillId="2" borderId="31" xfId="0" applyFont="1" applyFill="1" applyBorder="1" applyAlignment="1">
      <alignment horizontal="center" vertical="center" wrapText="1"/>
    </xf>
    <xf numFmtId="164" fontId="7" fillId="2" borderId="34" xfId="1" applyNumberFormat="1" applyFont="1" applyFill="1" applyBorder="1" applyAlignment="1">
      <alignment horizontal="center" vertical="center" wrapText="1"/>
    </xf>
    <xf numFmtId="0" fontId="0" fillId="0" borderId="20" xfId="0" applyBorder="1" applyAlignment="1">
      <alignment wrapText="1"/>
    </xf>
    <xf numFmtId="0" fontId="0" fillId="13" borderId="20" xfId="0" applyFill="1" applyBorder="1" applyAlignment="1">
      <alignment wrapText="1"/>
    </xf>
    <xf numFmtId="0" fontId="23" fillId="14" borderId="20" xfId="6" applyFont="1" applyFill="1" applyBorder="1" applyAlignment="1">
      <alignment horizontal="center"/>
    </xf>
    <xf numFmtId="49" fontId="0" fillId="0" borderId="20" xfId="0" applyNumberFormat="1" applyBorder="1"/>
    <xf numFmtId="0" fontId="23" fillId="14" borderId="33" xfId="6" applyFont="1" applyFill="1" applyBorder="1" applyAlignment="1">
      <alignment horizontal="center"/>
    </xf>
    <xf numFmtId="0" fontId="8" fillId="0" borderId="20" xfId="6" applyBorder="1"/>
    <xf numFmtId="164" fontId="3" fillId="3" borderId="35" xfId="1" applyNumberFormat="1" applyFont="1" applyFill="1" applyBorder="1" applyAlignment="1"/>
    <xf numFmtId="3" fontId="13" fillId="0" borderId="9" xfId="0" applyNumberFormat="1" applyFont="1" applyBorder="1" applyAlignment="1">
      <alignment horizontal="center" vertical="center"/>
    </xf>
    <xf numFmtId="3" fontId="14" fillId="0" borderId="15" xfId="0" applyNumberFormat="1" applyFont="1" applyBorder="1" applyAlignment="1">
      <alignment horizontal="center" vertical="center"/>
    </xf>
    <xf numFmtId="3" fontId="14" fillId="0" borderId="9" xfId="0" applyNumberFormat="1" applyFont="1" applyBorder="1" applyAlignment="1">
      <alignment horizontal="center" vertical="center"/>
    </xf>
    <xf numFmtId="3" fontId="14" fillId="10" borderId="1" xfId="0" applyNumberFormat="1" applyFont="1" applyFill="1" applyBorder="1" applyAlignment="1">
      <alignment horizontal="center" vertical="center" wrapText="1"/>
    </xf>
    <xf numFmtId="3" fontId="14" fillId="0" borderId="83" xfId="0" applyNumberFormat="1" applyFont="1" applyBorder="1" applyAlignment="1">
      <alignment horizontal="center" vertical="center"/>
    </xf>
    <xf numFmtId="3" fontId="14" fillId="0" borderId="62" xfId="0" applyNumberFormat="1" applyFont="1" applyBorder="1" applyAlignment="1">
      <alignment horizontal="center" vertical="center"/>
    </xf>
    <xf numFmtId="3" fontId="15" fillId="9" borderId="15" xfId="0" applyNumberFormat="1" applyFont="1" applyFill="1" applyBorder="1" applyAlignment="1">
      <alignment horizontal="center" vertical="center"/>
    </xf>
    <xf numFmtId="164" fontId="3" fillId="6" borderId="62" xfId="1" applyNumberFormat="1" applyFont="1" applyFill="1" applyBorder="1" applyAlignment="1"/>
    <xf numFmtId="3" fontId="13" fillId="0" borderId="8" xfId="0" applyNumberFormat="1" applyFont="1" applyBorder="1" applyAlignment="1">
      <alignment horizontal="center" vertical="center"/>
    </xf>
    <xf numFmtId="3" fontId="15" fillId="9" borderId="84" xfId="0" applyNumberFormat="1" applyFont="1" applyFill="1" applyBorder="1" applyAlignment="1">
      <alignment horizontal="center" vertical="center"/>
    </xf>
    <xf numFmtId="3" fontId="14" fillId="10" borderId="46" xfId="0" applyNumberFormat="1" applyFont="1" applyFill="1" applyBorder="1" applyAlignment="1">
      <alignment horizontal="center" vertical="center" wrapText="1"/>
    </xf>
    <xf numFmtId="3" fontId="15" fillId="9" borderId="35" xfId="0" applyNumberFormat="1" applyFont="1" applyFill="1" applyBorder="1" applyAlignment="1">
      <alignment horizontal="center" vertical="center"/>
    </xf>
    <xf numFmtId="3" fontId="14" fillId="0" borderId="85" xfId="0" applyNumberFormat="1" applyFont="1" applyBorder="1" applyAlignment="1">
      <alignment horizontal="center" vertical="center"/>
    </xf>
    <xf numFmtId="0" fontId="0" fillId="5" borderId="33" xfId="0" applyFill="1" applyBorder="1" applyAlignment="1">
      <alignment horizontal="left" vertical="center" wrapText="1"/>
    </xf>
    <xf numFmtId="3" fontId="14" fillId="0" borderId="16" xfId="0" applyNumberFormat="1" applyFont="1" applyBorder="1" applyAlignment="1">
      <alignment horizontal="center" vertical="center"/>
    </xf>
    <xf numFmtId="9" fontId="14" fillId="0" borderId="19" xfId="0" applyNumberFormat="1" applyFont="1" applyBorder="1" applyAlignment="1">
      <alignment horizontal="center" vertical="center"/>
    </xf>
    <xf numFmtId="6" fontId="14" fillId="0" borderId="16" xfId="0" applyNumberFormat="1" applyFont="1" applyBorder="1" applyAlignment="1">
      <alignment horizontal="center" vertical="center"/>
    </xf>
    <xf numFmtId="6" fontId="14" fillId="0" borderId="18" xfId="0" applyNumberFormat="1" applyFont="1" applyBorder="1" applyAlignment="1">
      <alignment horizontal="center" vertical="center"/>
    </xf>
    <xf numFmtId="3" fontId="14" fillId="0" borderId="44" xfId="0" applyNumberFormat="1" applyFont="1" applyBorder="1" applyAlignment="1">
      <alignment horizontal="center" vertical="center"/>
    </xf>
    <xf numFmtId="0" fontId="3" fillId="3" borderId="6" xfId="0" applyFont="1" applyFill="1" applyBorder="1"/>
    <xf numFmtId="0" fontId="3" fillId="3" borderId="8" xfId="0" applyFont="1" applyFill="1" applyBorder="1"/>
    <xf numFmtId="3" fontId="15" fillId="9" borderId="6" xfId="0" applyNumberFormat="1" applyFont="1" applyFill="1" applyBorder="1" applyAlignment="1">
      <alignment horizontal="center"/>
    </xf>
    <xf numFmtId="3" fontId="15" fillId="9" borderId="8" xfId="0" applyNumberFormat="1" applyFont="1" applyFill="1" applyBorder="1" applyAlignment="1">
      <alignment horizontal="center"/>
    </xf>
    <xf numFmtId="0" fontId="15" fillId="9" borderId="7" xfId="0" applyFont="1" applyFill="1" applyBorder="1" applyAlignment="1">
      <alignment horizontal="center"/>
    </xf>
    <xf numFmtId="6" fontId="15" fillId="9" borderId="6" xfId="0" applyNumberFormat="1" applyFont="1" applyFill="1" applyBorder="1" applyAlignment="1">
      <alignment horizontal="center"/>
    </xf>
    <xf numFmtId="6" fontId="15" fillId="9" borderId="8" xfId="0" applyNumberFormat="1" applyFont="1" applyFill="1" applyBorder="1" applyAlignment="1">
      <alignment horizontal="center"/>
    </xf>
    <xf numFmtId="3" fontId="15" fillId="9" borderId="6" xfId="0" applyNumberFormat="1" applyFont="1" applyFill="1" applyBorder="1" applyAlignment="1">
      <alignment horizontal="center" vertical="center"/>
    </xf>
    <xf numFmtId="3" fontId="15" fillId="9" borderId="8" xfId="0" applyNumberFormat="1" applyFont="1" applyFill="1" applyBorder="1" applyAlignment="1">
      <alignment horizontal="center" vertical="center"/>
    </xf>
    <xf numFmtId="3" fontId="15" fillId="9" borderId="9" xfId="0" applyNumberFormat="1" applyFont="1" applyFill="1" applyBorder="1" applyAlignment="1">
      <alignment horizontal="center" vertical="center"/>
    </xf>
    <xf numFmtId="0" fontId="24" fillId="7" borderId="22" xfId="0" applyFont="1" applyFill="1" applyBorder="1" applyAlignment="1">
      <alignment horizontal="center" vertical="center"/>
    </xf>
    <xf numFmtId="0" fontId="24" fillId="7" borderId="20" xfId="0" applyFont="1" applyFill="1" applyBorder="1" applyAlignment="1">
      <alignment horizontal="center" vertical="center"/>
    </xf>
    <xf numFmtId="0" fontId="24" fillId="7" borderId="21" xfId="0" applyFont="1" applyFill="1" applyBorder="1" applyAlignment="1">
      <alignment horizontal="center" vertical="center"/>
    </xf>
    <xf numFmtId="164" fontId="7" fillId="0" borderId="0" xfId="1" applyNumberFormat="1" applyFont="1" applyFill="1" applyBorder="1" applyAlignment="1">
      <alignment horizontal="center" vertical="center" wrapText="1"/>
    </xf>
    <xf numFmtId="0" fontId="0" fillId="0" borderId="0" xfId="0" applyAlignment="1">
      <alignment wrapText="1"/>
    </xf>
    <xf numFmtId="0" fontId="0" fillId="0" borderId="38" xfId="0" applyBorder="1" applyAlignment="1">
      <alignment wrapText="1"/>
    </xf>
    <xf numFmtId="0" fontId="0" fillId="5" borderId="38" xfId="0" applyFill="1" applyBorder="1" applyAlignment="1">
      <alignment wrapText="1"/>
    </xf>
    <xf numFmtId="0" fontId="3" fillId="0" borderId="0" xfId="0" applyFont="1"/>
    <xf numFmtId="165" fontId="3" fillId="3" borderId="39" xfId="1" applyNumberFormat="1" applyFont="1" applyFill="1" applyBorder="1" applyAlignment="1">
      <alignment horizontal="center"/>
    </xf>
    <xf numFmtId="165" fontId="3" fillId="3" borderId="43" xfId="1" applyNumberFormat="1" applyFont="1" applyFill="1" applyBorder="1" applyAlignment="1">
      <alignment horizontal="center"/>
    </xf>
    <xf numFmtId="3" fontId="14" fillId="0" borderId="11" xfId="0" applyNumberFormat="1" applyFont="1" applyBorder="1" applyAlignment="1">
      <alignment horizontal="center"/>
    </xf>
    <xf numFmtId="3" fontId="14" fillId="10" borderId="63" xfId="0" applyNumberFormat="1" applyFont="1" applyFill="1" applyBorder="1" applyAlignment="1">
      <alignment horizontal="center" vertical="center" wrapText="1"/>
    </xf>
    <xf numFmtId="3" fontId="14" fillId="0" borderId="7" xfId="0" applyNumberFormat="1" applyFont="1" applyBorder="1" applyAlignment="1">
      <alignment horizontal="center" vertical="center"/>
    </xf>
    <xf numFmtId="3" fontId="3" fillId="3" borderId="16" xfId="0" applyNumberFormat="1" applyFont="1" applyFill="1" applyBorder="1" applyAlignment="1">
      <alignment horizontal="center"/>
    </xf>
    <xf numFmtId="3" fontId="0" fillId="0" borderId="23" xfId="0" applyNumberFormat="1" applyBorder="1" applyAlignment="1">
      <alignment horizontal="center"/>
    </xf>
    <xf numFmtId="3" fontId="0" fillId="0" borderId="66" xfId="1" applyNumberFormat="1" applyFont="1" applyFill="1" applyBorder="1" applyAlignment="1">
      <alignment horizontal="center"/>
    </xf>
    <xf numFmtId="3" fontId="3" fillId="3" borderId="39" xfId="0" applyNumberFormat="1" applyFont="1" applyFill="1" applyBorder="1" applyAlignment="1">
      <alignment horizontal="center"/>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3" fontId="3" fillId="3" borderId="10" xfId="0" applyNumberFormat="1" applyFont="1" applyFill="1" applyBorder="1" applyAlignment="1">
      <alignment horizontal="center"/>
    </xf>
    <xf numFmtId="9" fontId="0" fillId="0" borderId="20" xfId="3" applyFont="1" applyBorder="1" applyAlignment="1">
      <alignment horizontal="center" vertical="center"/>
    </xf>
    <xf numFmtId="9" fontId="0" fillId="13" borderId="20" xfId="3" applyFont="1" applyFill="1" applyBorder="1" applyAlignment="1">
      <alignment horizontal="center" vertical="center"/>
    </xf>
    <xf numFmtId="165" fontId="0" fillId="0" borderId="20" xfId="2" applyNumberFormat="1" applyFont="1" applyBorder="1" applyAlignment="1">
      <alignment horizontal="center" vertical="center"/>
    </xf>
    <xf numFmtId="165" fontId="0" fillId="13" borderId="20" xfId="2" applyNumberFormat="1" applyFont="1" applyFill="1" applyBorder="1" applyAlignment="1">
      <alignment horizontal="center" vertical="center"/>
    </xf>
    <xf numFmtId="0" fontId="28" fillId="0" borderId="0" xfId="0" applyFont="1"/>
    <xf numFmtId="0" fontId="27" fillId="16" borderId="20" xfId="0" applyFont="1" applyFill="1" applyBorder="1" applyAlignment="1">
      <alignment horizontal="center" vertical="center" wrapText="1"/>
    </xf>
    <xf numFmtId="3" fontId="0" fillId="0" borderId="20" xfId="0" applyNumberFormat="1" applyBorder="1" applyAlignment="1">
      <alignment horizontal="center"/>
    </xf>
    <xf numFmtId="3" fontId="0" fillId="0" borderId="20" xfId="1" applyNumberFormat="1" applyFont="1" applyBorder="1" applyAlignment="1">
      <alignment horizontal="center" vertical="center"/>
    </xf>
    <xf numFmtId="3" fontId="0" fillId="4" borderId="20" xfId="1" applyNumberFormat="1" applyFont="1" applyFill="1" applyBorder="1" applyAlignment="1">
      <alignment horizontal="center" vertical="center"/>
    </xf>
    <xf numFmtId="3" fontId="3" fillId="3" borderId="13" xfId="1" applyNumberFormat="1" applyFont="1" applyFill="1" applyBorder="1" applyAlignment="1">
      <alignment horizontal="center" vertical="center"/>
    </xf>
    <xf numFmtId="3" fontId="3" fillId="3" borderId="13" xfId="0" applyNumberFormat="1" applyFont="1" applyFill="1" applyBorder="1" applyAlignment="1">
      <alignment horizontal="center" vertical="center"/>
    </xf>
    <xf numFmtId="3" fontId="3" fillId="3" borderId="40" xfId="1" applyNumberFormat="1" applyFont="1" applyFill="1" applyBorder="1" applyAlignment="1">
      <alignment horizontal="center" vertical="center"/>
    </xf>
    <xf numFmtId="3" fontId="3" fillId="3" borderId="11" xfId="1" applyNumberFormat="1" applyFont="1" applyFill="1" applyBorder="1" applyAlignment="1">
      <alignment horizontal="center" vertical="center"/>
    </xf>
    <xf numFmtId="0" fontId="0" fillId="15" borderId="20" xfId="0" applyFill="1" applyBorder="1" applyAlignment="1">
      <alignment horizontal="center" wrapText="1"/>
    </xf>
    <xf numFmtId="3" fontId="0" fillId="15" borderId="20" xfId="0" applyNumberFormat="1" applyFill="1" applyBorder="1" applyAlignment="1">
      <alignment horizontal="center" wrapText="1"/>
    </xf>
    <xf numFmtId="3" fontId="10" fillId="0" borderId="20" xfId="0" applyNumberFormat="1" applyFont="1" applyBorder="1"/>
    <xf numFmtId="3" fontId="30" fillId="0" borderId="20" xfId="0" applyNumberFormat="1" applyFont="1" applyBorder="1" applyAlignment="1">
      <alignment vertical="center"/>
    </xf>
    <xf numFmtId="9" fontId="7" fillId="2" borderId="46" xfId="3" applyFont="1" applyFill="1" applyBorder="1" applyAlignment="1">
      <alignment horizontal="center" vertical="center" wrapText="1"/>
    </xf>
    <xf numFmtId="9" fontId="7" fillId="2" borderId="12" xfId="3" applyFont="1" applyFill="1" applyBorder="1" applyAlignment="1">
      <alignment horizontal="center" vertical="center" wrapText="1"/>
    </xf>
    <xf numFmtId="9" fontId="15" fillId="9" borderId="24" xfId="3" applyFont="1" applyFill="1" applyBorder="1" applyAlignment="1">
      <alignment vertical="center"/>
    </xf>
    <xf numFmtId="9" fontId="14" fillId="11" borderId="53" xfId="3" applyFont="1" applyFill="1" applyBorder="1" applyAlignment="1">
      <alignment horizontal="center" vertical="center"/>
    </xf>
    <xf numFmtId="9" fontId="14" fillId="11" borderId="20" xfId="3" applyFont="1" applyFill="1" applyBorder="1" applyAlignment="1">
      <alignment horizontal="center" vertical="center"/>
    </xf>
    <xf numFmtId="9" fontId="14" fillId="0" borderId="53" xfId="3" applyFont="1" applyBorder="1" applyAlignment="1">
      <alignment horizontal="center" vertical="center"/>
    </xf>
    <xf numFmtId="9" fontId="14" fillId="0" borderId="20" xfId="3" applyFont="1" applyBorder="1" applyAlignment="1">
      <alignment horizontal="center" vertical="center"/>
    </xf>
    <xf numFmtId="9" fontId="14" fillId="0" borderId="24" xfId="3" applyFont="1" applyBorder="1" applyAlignment="1">
      <alignment horizontal="center" vertical="center"/>
    </xf>
    <xf numFmtId="9" fontId="15" fillId="9" borderId="42" xfId="3" applyFont="1" applyFill="1" applyBorder="1" applyAlignment="1">
      <alignment horizontal="center" vertical="center"/>
    </xf>
    <xf numFmtId="9" fontId="14" fillId="10" borderId="8" xfId="3" applyFont="1" applyFill="1" applyBorder="1" applyAlignment="1">
      <alignment horizontal="center" vertical="center" wrapText="1"/>
    </xf>
    <xf numFmtId="9" fontId="15" fillId="9" borderId="20" xfId="3" applyFont="1" applyFill="1" applyBorder="1" applyAlignment="1">
      <alignment horizontal="center" vertical="center"/>
    </xf>
    <xf numFmtId="9" fontId="14" fillId="0" borderId="8" xfId="3" applyFont="1" applyBorder="1" applyAlignment="1">
      <alignment horizontal="center" vertical="center"/>
    </xf>
    <xf numFmtId="9" fontId="14" fillId="0" borderId="13" xfId="3" applyFont="1" applyBorder="1" applyAlignment="1">
      <alignment horizontal="center" vertical="center"/>
    </xf>
    <xf numFmtId="9" fontId="14" fillId="10" borderId="53" xfId="3" applyFont="1" applyFill="1" applyBorder="1" applyAlignment="1">
      <alignment horizontal="center" vertical="center" wrapText="1"/>
    </xf>
    <xf numFmtId="9" fontId="14" fillId="11" borderId="8" xfId="3" applyFont="1" applyFill="1" applyBorder="1" applyAlignment="1">
      <alignment horizontal="center" vertical="center"/>
    </xf>
    <xf numFmtId="9" fontId="14" fillId="11" borderId="26" xfId="3" applyFont="1" applyFill="1" applyBorder="1" applyAlignment="1">
      <alignment horizontal="center" vertical="center"/>
    </xf>
    <xf numFmtId="9" fontId="14" fillId="11" borderId="42" xfId="3" applyFont="1" applyFill="1" applyBorder="1" applyAlignment="1">
      <alignment horizontal="center" vertical="center"/>
    </xf>
    <xf numFmtId="9" fontId="14" fillId="0" borderId="18" xfId="3" applyFont="1" applyFill="1" applyBorder="1" applyAlignment="1">
      <alignment horizontal="center" vertical="center"/>
    </xf>
    <xf numFmtId="9" fontId="15" fillId="9" borderId="8" xfId="3" applyFont="1" applyFill="1" applyBorder="1" applyAlignment="1">
      <alignment horizontal="center" vertical="center"/>
    </xf>
    <xf numFmtId="9" fontId="15" fillId="9" borderId="13" xfId="3" applyFont="1" applyFill="1" applyBorder="1" applyAlignment="1">
      <alignment horizontal="center" vertical="center"/>
    </xf>
    <xf numFmtId="9" fontId="3" fillId="6" borderId="42" xfId="3" applyFont="1" applyFill="1" applyBorder="1" applyAlignment="1"/>
    <xf numFmtId="9" fontId="3" fillId="3" borderId="13" xfId="3" applyFont="1" applyFill="1" applyBorder="1" applyAlignment="1">
      <alignment horizontal="center" vertical="center"/>
    </xf>
    <xf numFmtId="3" fontId="0" fillId="0" borderId="35" xfId="0" applyNumberFormat="1" applyBorder="1" applyAlignment="1">
      <alignment horizontal="center" wrapText="1"/>
    </xf>
    <xf numFmtId="9" fontId="10" fillId="0" borderId="20" xfId="3" applyFont="1" applyBorder="1" applyAlignment="1">
      <alignment horizontal="center"/>
    </xf>
    <xf numFmtId="3" fontId="0" fillId="0" borderId="35" xfId="1" applyNumberFormat="1" applyFont="1" applyFill="1" applyBorder="1" applyAlignment="1">
      <alignment horizontal="center" wrapText="1"/>
    </xf>
    <xf numFmtId="0" fontId="32" fillId="2" borderId="65" xfId="0" applyFont="1" applyFill="1" applyBorder="1" applyAlignment="1">
      <alignment horizontal="center" vertical="center" wrapText="1"/>
    </xf>
    <xf numFmtId="164" fontId="32" fillId="2" borderId="20" xfId="1" applyNumberFormat="1" applyFont="1" applyFill="1" applyBorder="1" applyAlignment="1">
      <alignment horizontal="center" vertical="center" wrapText="1"/>
    </xf>
    <xf numFmtId="3" fontId="29" fillId="0" borderId="20" xfId="0" applyNumberFormat="1" applyFont="1" applyBorder="1" applyAlignment="1">
      <alignment horizontal="center" vertical="center"/>
    </xf>
    <xf numFmtId="3" fontId="10" fillId="0" borderId="20" xfId="0" applyNumberFormat="1" applyFont="1" applyBorder="1" applyAlignment="1">
      <alignment horizontal="center"/>
    </xf>
    <xf numFmtId="0" fontId="0" fillId="0" borderId="59" xfId="0" applyBorder="1" applyAlignment="1">
      <alignment horizontal="left" vertical="center" wrapText="1"/>
    </xf>
    <xf numFmtId="0" fontId="6" fillId="7" borderId="61" xfId="0" applyFont="1" applyFill="1" applyBorder="1" applyAlignment="1">
      <alignment horizontal="center" vertical="center" wrapText="1"/>
    </xf>
    <xf numFmtId="0" fontId="33" fillId="17" borderId="6" xfId="0" applyFont="1" applyFill="1" applyBorder="1" applyAlignment="1">
      <alignment horizontal="center" vertical="center"/>
    </xf>
    <xf numFmtId="3" fontId="0" fillId="0" borderId="22" xfId="0" applyNumberFormat="1" applyBorder="1"/>
    <xf numFmtId="3" fontId="0" fillId="0" borderId="10" xfId="0" applyNumberFormat="1" applyBorder="1"/>
    <xf numFmtId="3" fontId="8" fillId="0" borderId="20" xfId="8" applyNumberFormat="1" applyBorder="1" applyAlignment="1">
      <alignment horizontal="center"/>
    </xf>
    <xf numFmtId="1" fontId="8" fillId="0" borderId="20" xfId="8" applyNumberFormat="1" applyBorder="1" applyAlignment="1">
      <alignment horizontal="center"/>
    </xf>
    <xf numFmtId="0" fontId="8" fillId="0" borderId="20" xfId="8" applyBorder="1" applyAlignment="1">
      <alignment horizontal="center"/>
    </xf>
    <xf numFmtId="3" fontId="34" fillId="18" borderId="20" xfId="0" applyNumberFormat="1" applyFont="1" applyFill="1" applyBorder="1"/>
    <xf numFmtId="3" fontId="34" fillId="18" borderId="21" xfId="0" applyNumberFormat="1" applyFont="1" applyFill="1" applyBorder="1"/>
    <xf numFmtId="3" fontId="8" fillId="0" borderId="13" xfId="0" applyNumberFormat="1" applyFont="1" applyBorder="1" applyAlignment="1">
      <alignment horizontal="center"/>
    </xf>
    <xf numFmtId="0" fontId="8" fillId="0" borderId="13" xfId="0" applyFont="1" applyBorder="1" applyAlignment="1">
      <alignment horizontal="center"/>
    </xf>
    <xf numFmtId="3" fontId="8" fillId="0" borderId="42" xfId="0" applyNumberFormat="1" applyFont="1" applyBorder="1" applyAlignment="1">
      <alignment horizontal="center"/>
    </xf>
    <xf numFmtId="10" fontId="35" fillId="0" borderId="13" xfId="0" applyNumberFormat="1" applyFont="1" applyBorder="1" applyAlignment="1">
      <alignment horizontal="center" vertical="center"/>
    </xf>
    <xf numFmtId="3" fontId="35" fillId="0" borderId="13" xfId="0" applyNumberFormat="1" applyFont="1" applyBorder="1" applyAlignment="1">
      <alignment horizontal="center" vertical="center" wrapText="1"/>
    </xf>
    <xf numFmtId="9" fontId="35" fillId="0" borderId="11" xfId="3" applyFont="1" applyBorder="1" applyAlignment="1">
      <alignment horizontal="center" vertical="center"/>
    </xf>
    <xf numFmtId="3" fontId="8" fillId="0" borderId="20" xfId="0" applyNumberFormat="1" applyFont="1" applyBorder="1" applyAlignment="1">
      <alignment horizontal="center"/>
    </xf>
    <xf numFmtId="0" fontId="16" fillId="0" borderId="0" xfId="0" applyFont="1"/>
    <xf numFmtId="0" fontId="16" fillId="0" borderId="0" xfId="0" applyFont="1" applyAlignment="1">
      <alignment horizontal="right" vertical="center"/>
    </xf>
    <xf numFmtId="0" fontId="7" fillId="2" borderId="24" xfId="0" applyFont="1" applyFill="1" applyBorder="1" applyAlignment="1">
      <alignment horizontal="center" vertical="center" wrapText="1"/>
    </xf>
    <xf numFmtId="0" fontId="5" fillId="0" borderId="0" xfId="0" applyFont="1" applyAlignment="1">
      <alignment vertical="center"/>
    </xf>
    <xf numFmtId="0" fontId="3" fillId="0" borderId="38" xfId="0" applyFont="1" applyBorder="1" applyAlignment="1">
      <alignment vertical="center"/>
    </xf>
    <xf numFmtId="0" fontId="3" fillId="0" borderId="35" xfId="0" applyFont="1" applyBorder="1" applyAlignment="1">
      <alignment vertical="center"/>
    </xf>
    <xf numFmtId="0" fontId="3" fillId="0" borderId="20" xfId="0" applyFont="1" applyBorder="1" applyAlignment="1">
      <alignment horizontal="center"/>
    </xf>
    <xf numFmtId="0" fontId="7" fillId="2" borderId="5" xfId="0" applyFont="1" applyFill="1" applyBorder="1" applyAlignment="1">
      <alignment horizontal="center" vertical="center" wrapText="1"/>
    </xf>
    <xf numFmtId="0" fontId="7" fillId="2" borderId="6" xfId="1" applyNumberFormat="1" applyFont="1" applyFill="1" applyBorder="1" applyAlignment="1">
      <alignment horizontal="center" vertical="center" wrapText="1"/>
    </xf>
    <xf numFmtId="0" fontId="7" fillId="2" borderId="8" xfId="1" applyNumberFormat="1" applyFont="1" applyFill="1" applyBorder="1" applyAlignment="1">
      <alignment horizontal="center" vertical="center" wrapText="1"/>
    </xf>
    <xf numFmtId="0" fontId="7" fillId="2" borderId="7" xfId="1" applyNumberFormat="1" applyFont="1" applyFill="1" applyBorder="1" applyAlignment="1">
      <alignment horizontal="center" vertical="center" wrapText="1"/>
    </xf>
    <xf numFmtId="0" fontId="7" fillId="2" borderId="37" xfId="1" applyNumberFormat="1" applyFont="1" applyFill="1" applyBorder="1" applyAlignment="1">
      <alignment horizontal="center" vertical="center" wrapText="1"/>
    </xf>
    <xf numFmtId="9" fontId="16" fillId="0" borderId="20" xfId="3" applyFont="1" applyBorder="1" applyAlignment="1">
      <alignment horizontal="center"/>
    </xf>
    <xf numFmtId="0" fontId="0" fillId="0" borderId="55" xfId="0" applyBorder="1" applyAlignment="1">
      <alignment wrapText="1"/>
    </xf>
    <xf numFmtId="9" fontId="1" fillId="20" borderId="21" xfId="3" applyFill="1" applyBorder="1" applyAlignment="1">
      <alignment horizontal="center"/>
    </xf>
    <xf numFmtId="9" fontId="1" fillId="0" borderId="21" xfId="3" applyFill="1" applyBorder="1" applyAlignment="1">
      <alignment horizontal="center"/>
    </xf>
    <xf numFmtId="9" fontId="34" fillId="18" borderId="21" xfId="3" applyFont="1" applyFill="1" applyBorder="1" applyAlignment="1">
      <alignment wrapText="1"/>
    </xf>
    <xf numFmtId="0" fontId="0" fillId="0" borderId="14" xfId="0" applyBorder="1" applyAlignment="1">
      <alignment wrapText="1"/>
    </xf>
    <xf numFmtId="9" fontId="34" fillId="18" borderId="11" xfId="3" applyFont="1" applyFill="1" applyBorder="1" applyAlignment="1">
      <alignment wrapText="1"/>
    </xf>
    <xf numFmtId="0" fontId="0" fillId="0" borderId="0" xfId="0" applyAlignment="1">
      <alignment vertical="center"/>
    </xf>
    <xf numFmtId="3" fontId="0" fillId="4" borderId="26" xfId="1" applyNumberFormat="1" applyFont="1" applyFill="1" applyBorder="1" applyAlignment="1">
      <alignment horizontal="center" vertical="center"/>
    </xf>
    <xf numFmtId="0" fontId="7" fillId="2" borderId="20" xfId="0" applyFont="1" applyFill="1" applyBorder="1" applyAlignment="1">
      <alignment horizontal="center" vertical="center" wrapText="1"/>
    </xf>
    <xf numFmtId="164" fontId="7" fillId="2" borderId="20" xfId="1" applyNumberFormat="1" applyFont="1" applyFill="1" applyBorder="1" applyAlignment="1">
      <alignment horizontal="center" vertical="center" wrapText="1"/>
    </xf>
    <xf numFmtId="9" fontId="0" fillId="20" borderId="20" xfId="3" applyFont="1" applyFill="1" applyBorder="1" applyAlignment="1">
      <alignment horizontal="center" vertical="center"/>
    </xf>
    <xf numFmtId="0" fontId="3" fillId="3" borderId="2" xfId="0" applyFont="1" applyFill="1" applyBorder="1"/>
    <xf numFmtId="0" fontId="3" fillId="3" borderId="2"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0" fillId="0" borderId="58" xfId="0" applyBorder="1" applyAlignment="1">
      <alignment horizontal="left" vertical="center" wrapText="1"/>
    </xf>
    <xf numFmtId="0" fontId="14" fillId="0" borderId="39" xfId="0" applyFont="1" applyBorder="1" applyAlignment="1">
      <alignment horizontal="center" vertical="center"/>
    </xf>
    <xf numFmtId="0" fontId="14" fillId="0" borderId="43" xfId="0" applyFont="1" applyBorder="1" applyAlignment="1">
      <alignment horizontal="center" vertical="center"/>
    </xf>
    <xf numFmtId="165" fontId="14" fillId="0" borderId="39" xfId="0" applyNumberFormat="1" applyFont="1" applyBorder="1" applyAlignment="1">
      <alignment horizontal="center" vertical="center"/>
    </xf>
    <xf numFmtId="165" fontId="14" fillId="0" borderId="43" xfId="0" applyNumberFormat="1" applyFont="1" applyBorder="1" applyAlignment="1">
      <alignment horizontal="center" vertical="center"/>
    </xf>
    <xf numFmtId="3" fontId="14" fillId="0" borderId="42" xfId="0" applyNumberFormat="1" applyFont="1" applyBorder="1" applyAlignment="1">
      <alignment horizontal="center"/>
    </xf>
    <xf numFmtId="3" fontId="14" fillId="0" borderId="43" xfId="0" applyNumberFormat="1" applyFont="1" applyBorder="1" applyAlignment="1">
      <alignment horizontal="center" vertical="center"/>
    </xf>
    <xf numFmtId="0" fontId="25" fillId="5" borderId="0" xfId="5" applyFont="1" applyFill="1" applyAlignment="1">
      <alignment vertical="center"/>
    </xf>
    <xf numFmtId="0" fontId="17" fillId="0" borderId="0" xfId="5" applyAlignment="1">
      <alignment horizontal="center" wrapText="1"/>
    </xf>
    <xf numFmtId="0" fontId="18" fillId="21" borderId="75" xfId="0" applyFont="1" applyFill="1" applyBorder="1" applyAlignment="1">
      <alignment horizontal="center" vertical="center" wrapText="1"/>
    </xf>
    <xf numFmtId="0" fontId="18" fillId="21" borderId="72" xfId="0" applyFont="1" applyFill="1" applyBorder="1" applyAlignment="1">
      <alignment horizontal="center" vertical="center" wrapText="1"/>
    </xf>
    <xf numFmtId="0" fontId="18" fillId="21" borderId="77" xfId="0" applyFont="1" applyFill="1" applyBorder="1" applyAlignment="1">
      <alignment horizontal="center" vertical="center" wrapText="1"/>
    </xf>
    <xf numFmtId="0" fontId="18" fillId="21" borderId="78" xfId="0" applyFont="1" applyFill="1" applyBorder="1" applyAlignment="1">
      <alignment horizontal="center" vertical="center" wrapText="1"/>
    </xf>
    <xf numFmtId="0" fontId="19" fillId="21" borderId="78" xfId="0" applyFont="1" applyFill="1" applyBorder="1" applyAlignment="1">
      <alignment horizontal="center" vertical="center" wrapText="1"/>
    </xf>
    <xf numFmtId="0" fontId="19" fillId="21" borderId="76" xfId="0" applyFont="1" applyFill="1" applyBorder="1" applyAlignment="1">
      <alignment horizontal="center" vertical="center" wrapText="1"/>
    </xf>
    <xf numFmtId="0" fontId="18" fillId="22" borderId="77" xfId="0" applyFont="1" applyFill="1" applyBorder="1" applyAlignment="1">
      <alignment horizontal="center" vertical="center" wrapText="1"/>
    </xf>
    <xf numFmtId="0" fontId="18" fillId="22" borderId="78" xfId="0" applyFont="1" applyFill="1" applyBorder="1" applyAlignment="1">
      <alignment horizontal="center" vertical="center" wrapText="1"/>
    </xf>
    <xf numFmtId="0" fontId="19" fillId="22" borderId="78" xfId="0" applyFont="1" applyFill="1" applyBorder="1" applyAlignment="1">
      <alignment horizontal="center" vertical="center" wrapText="1"/>
    </xf>
    <xf numFmtId="0" fontId="19" fillId="22" borderId="76" xfId="0" applyFont="1" applyFill="1" applyBorder="1" applyAlignment="1">
      <alignment horizontal="center" vertical="center" wrapText="1"/>
    </xf>
    <xf numFmtId="0" fontId="18" fillId="0" borderId="77" xfId="0" applyFont="1" applyBorder="1" applyAlignment="1">
      <alignment horizontal="center"/>
    </xf>
    <xf numFmtId="0" fontId="18" fillId="0" borderId="78" xfId="0" applyFont="1" applyBorder="1" applyAlignment="1">
      <alignment horizontal="center"/>
    </xf>
    <xf numFmtId="3" fontId="18" fillId="0" borderId="78" xfId="0" applyNumberFormat="1" applyFont="1" applyBorder="1" applyAlignment="1">
      <alignment horizontal="right"/>
    </xf>
    <xf numFmtId="0" fontId="18" fillId="0" borderId="78" xfId="0" applyFont="1" applyBorder="1" applyAlignment="1">
      <alignment horizontal="right"/>
    </xf>
    <xf numFmtId="0" fontId="19" fillId="0" borderId="78" xfId="0" applyFont="1" applyBorder="1" applyAlignment="1">
      <alignment horizontal="right"/>
    </xf>
    <xf numFmtId="0" fontId="19" fillId="0" borderId="79" xfId="0" applyFont="1" applyBorder="1" applyAlignment="1">
      <alignment horizontal="center"/>
    </xf>
    <xf numFmtId="0" fontId="18" fillId="0" borderId="77" xfId="0" applyFont="1" applyBorder="1" applyAlignment="1">
      <alignment horizontal="right"/>
    </xf>
    <xf numFmtId="0" fontId="18" fillId="0" borderId="80" xfId="0" applyFont="1" applyBorder="1" applyAlignment="1">
      <alignment horizontal="center"/>
    </xf>
    <xf numFmtId="0" fontId="18" fillId="0" borderId="81" xfId="0" applyFont="1" applyBorder="1" applyAlignment="1">
      <alignment horizontal="center"/>
    </xf>
    <xf numFmtId="14" fontId="18" fillId="0" borderId="81" xfId="0" applyNumberFormat="1" applyFont="1" applyBorder="1" applyAlignment="1">
      <alignment horizontal="center"/>
    </xf>
    <xf numFmtId="3" fontId="18" fillId="0" borderId="81" xfId="0" applyNumberFormat="1" applyFont="1" applyBorder="1" applyAlignment="1">
      <alignment horizontal="right"/>
    </xf>
    <xf numFmtId="3" fontId="18" fillId="0" borderId="81" xfId="0" applyNumberFormat="1" applyFont="1" applyBorder="1" applyAlignment="1">
      <alignment horizontal="center"/>
    </xf>
    <xf numFmtId="10" fontId="18" fillId="0" borderId="81" xfId="0" applyNumberFormat="1" applyFont="1" applyBorder="1" applyAlignment="1">
      <alignment horizontal="center"/>
    </xf>
    <xf numFmtId="3" fontId="18" fillId="0" borderId="82" xfId="0" applyNumberFormat="1" applyFont="1" applyBorder="1" applyAlignment="1">
      <alignment horizontal="center"/>
    </xf>
    <xf numFmtId="0" fontId="18" fillId="0" borderId="0" xfId="0" applyFont="1" applyAlignment="1">
      <alignment horizontal="right"/>
    </xf>
    <xf numFmtId="0" fontId="18"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right"/>
    </xf>
    <xf numFmtId="0" fontId="17" fillId="0" borderId="0" xfId="0" applyFont="1" applyAlignment="1">
      <alignment horizontal="center"/>
    </xf>
    <xf numFmtId="0" fontId="17" fillId="0" borderId="0" xfId="0" applyFont="1"/>
    <xf numFmtId="0" fontId="16" fillId="0" borderId="0" xfId="0" applyFont="1" applyAlignment="1">
      <alignment horizontal="left" vertical="center"/>
    </xf>
    <xf numFmtId="0" fontId="27" fillId="23" borderId="0" xfId="0" applyFont="1" applyFill="1" applyAlignment="1">
      <alignment horizontal="center" vertical="center"/>
    </xf>
    <xf numFmtId="37" fontId="0" fillId="0" borderId="20" xfId="1" applyNumberFormat="1" applyFont="1" applyFill="1" applyBorder="1"/>
    <xf numFmtId="9" fontId="0" fillId="0" borderId="20" xfId="3" applyFont="1" applyBorder="1"/>
    <xf numFmtId="9" fontId="0" fillId="5" borderId="20" xfId="3" applyFont="1" applyFill="1" applyBorder="1"/>
    <xf numFmtId="0" fontId="27" fillId="16" borderId="20" xfId="0" applyFont="1" applyFill="1" applyBorder="1" applyAlignment="1">
      <alignment horizontal="center" vertical="center"/>
    </xf>
    <xf numFmtId="9" fontId="27" fillId="16" borderId="20" xfId="3" applyFont="1" applyFill="1" applyBorder="1" applyAlignment="1">
      <alignment horizontal="center" vertical="center" wrapText="1"/>
    </xf>
    <xf numFmtId="0" fontId="30" fillId="0" borderId="20" xfId="0" applyFont="1" applyBorder="1" applyAlignment="1">
      <alignment vertical="center"/>
    </xf>
    <xf numFmtId="0" fontId="29" fillId="0" borderId="20" xfId="0" applyFont="1" applyBorder="1" applyAlignment="1">
      <alignment horizontal="center" vertical="center"/>
    </xf>
    <xf numFmtId="0" fontId="0" fillId="24" borderId="35" xfId="0" applyFill="1" applyBorder="1" applyAlignment="1" applyProtection="1">
      <alignment horizontal="center" vertical="center"/>
      <protection hidden="1"/>
    </xf>
    <xf numFmtId="0" fontId="0" fillId="25" borderId="20" xfId="0" applyFill="1" applyBorder="1" applyAlignment="1" applyProtection="1">
      <alignment horizontal="center" vertical="center" wrapText="1"/>
      <protection hidden="1"/>
    </xf>
    <xf numFmtId="0" fontId="0" fillId="28" borderId="20" xfId="0" applyFill="1" applyBorder="1" applyAlignment="1" applyProtection="1">
      <alignment horizontal="center" vertical="center"/>
      <protection hidden="1"/>
    </xf>
    <xf numFmtId="0" fontId="10" fillId="28" borderId="20" xfId="0" applyFont="1" applyFill="1" applyBorder="1" applyAlignment="1" applyProtection="1">
      <alignment horizontal="center" vertical="center"/>
      <protection hidden="1"/>
    </xf>
    <xf numFmtId="0" fontId="10" fillId="28" borderId="33" xfId="0" applyFont="1" applyFill="1" applyBorder="1" applyAlignment="1" applyProtection="1">
      <alignment horizontal="center" vertical="center"/>
      <protection hidden="1"/>
    </xf>
    <xf numFmtId="0" fontId="0" fillId="29" borderId="20" xfId="0" applyFill="1" applyBorder="1" applyAlignment="1" applyProtection="1">
      <alignment horizontal="center" vertical="center" wrapText="1"/>
      <protection hidden="1"/>
    </xf>
    <xf numFmtId="44" fontId="0" fillId="30" borderId="20" xfId="0" applyNumberFormat="1" applyFill="1" applyBorder="1" applyAlignment="1" applyProtection="1">
      <alignment horizontal="center" vertical="center" wrapText="1"/>
      <protection hidden="1"/>
    </xf>
    <xf numFmtId="0" fontId="10" fillId="31" borderId="20" xfId="0" applyFont="1" applyFill="1" applyBorder="1" applyAlignment="1" applyProtection="1">
      <alignment horizontal="center" vertical="center" wrapText="1"/>
      <protection hidden="1"/>
    </xf>
    <xf numFmtId="0" fontId="0" fillId="31" borderId="20" xfId="0" applyFill="1" applyBorder="1" applyAlignment="1" applyProtection="1">
      <alignment horizontal="center" vertical="center" wrapText="1"/>
      <protection hidden="1"/>
    </xf>
    <xf numFmtId="0" fontId="0" fillId="0" borderId="20" xfId="0" applyBorder="1" applyProtection="1">
      <protection hidden="1"/>
    </xf>
    <xf numFmtId="0" fontId="0" fillId="0" borderId="38" xfId="0" applyBorder="1" applyProtection="1">
      <protection hidden="1"/>
    </xf>
    <xf numFmtId="0" fontId="0" fillId="0" borderId="20" xfId="0" applyBorder="1" applyAlignment="1">
      <alignment horizontal="left" vertical="center" wrapText="1"/>
    </xf>
    <xf numFmtId="3" fontId="0" fillId="0" borderId="35" xfId="0" applyNumberFormat="1" applyBorder="1" applyProtection="1">
      <protection hidden="1"/>
    </xf>
    <xf numFmtId="44" fontId="0" fillId="0" borderId="20" xfId="2" applyFont="1" applyFill="1" applyBorder="1" applyProtection="1">
      <protection hidden="1"/>
    </xf>
    <xf numFmtId="44" fontId="0" fillId="0" borderId="20" xfId="2" applyFont="1" applyFill="1" applyBorder="1" applyProtection="1">
      <protection locked="0"/>
    </xf>
    <xf numFmtId="6" fontId="0" fillId="0" borderId="20" xfId="2" applyNumberFormat="1" applyFont="1" applyFill="1" applyBorder="1" applyProtection="1">
      <protection locked="0"/>
    </xf>
    <xf numFmtId="167" fontId="0" fillId="0" borderId="20" xfId="0" applyNumberFormat="1" applyBorder="1"/>
    <xf numFmtId="2" fontId="0" fillId="0" borderId="20" xfId="0" applyNumberFormat="1" applyBorder="1"/>
    <xf numFmtId="3" fontId="0" fillId="0" borderId="20" xfId="0" applyNumberFormat="1" applyBorder="1"/>
    <xf numFmtId="3" fontId="0" fillId="0" borderId="0" xfId="0" applyNumberFormat="1"/>
    <xf numFmtId="6" fontId="0" fillId="0" borderId="20" xfId="2" applyNumberFormat="1" applyFont="1" applyFill="1" applyBorder="1" applyProtection="1">
      <protection hidden="1"/>
    </xf>
    <xf numFmtId="44" fontId="3" fillId="0" borderId="20" xfId="2" applyFont="1" applyFill="1" applyBorder="1" applyProtection="1">
      <protection locked="0"/>
    </xf>
    <xf numFmtId="6" fontId="3" fillId="0" borderId="20" xfId="2" applyNumberFormat="1" applyFont="1" applyFill="1" applyBorder="1" applyProtection="1">
      <protection locked="0"/>
    </xf>
    <xf numFmtId="3" fontId="3" fillId="0" borderId="20" xfId="0" applyNumberFormat="1" applyFont="1" applyBorder="1"/>
    <xf numFmtId="6" fontId="0" fillId="0" borderId="20" xfId="2" applyNumberFormat="1" applyFont="1" applyBorder="1" applyProtection="1">
      <protection hidden="1"/>
    </xf>
    <xf numFmtId="44" fontId="0" fillId="0" borderId="20" xfId="2" applyFont="1" applyBorder="1" applyProtection="1">
      <protection locked="0"/>
    </xf>
    <xf numFmtId="6" fontId="0" fillId="0" borderId="20" xfId="2" applyNumberFormat="1" applyFont="1" applyBorder="1" applyProtection="1">
      <protection locked="0"/>
    </xf>
    <xf numFmtId="0" fontId="41" fillId="0" borderId="38" xfId="0" applyFont="1" applyBorder="1" applyProtection="1">
      <protection hidden="1"/>
    </xf>
    <xf numFmtId="6" fontId="1" fillId="0" borderId="20" xfId="2" applyNumberFormat="1" applyFont="1" applyFill="1" applyBorder="1" applyProtection="1">
      <protection hidden="1"/>
    </xf>
    <xf numFmtId="44" fontId="0" fillId="0" borderId="20" xfId="2" applyFont="1" applyBorder="1" applyProtection="1">
      <protection hidden="1"/>
    </xf>
    <xf numFmtId="0" fontId="0" fillId="0" borderId="35" xfId="0" applyBorder="1" applyProtection="1">
      <protection hidden="1"/>
    </xf>
    <xf numFmtId="9" fontId="5" fillId="0" borderId="0" xfId="3" applyFont="1"/>
    <xf numFmtId="3" fontId="0" fillId="0" borderId="20" xfId="1" applyNumberFormat="1" applyFont="1" applyBorder="1" applyAlignment="1">
      <alignment horizontal="center" wrapText="1"/>
    </xf>
    <xf numFmtId="3" fontId="0" fillId="0" borderId="20" xfId="1" applyNumberFormat="1" applyFont="1" applyFill="1" applyBorder="1" applyAlignment="1">
      <alignment horizontal="center" wrapText="1"/>
    </xf>
    <xf numFmtId="0" fontId="34" fillId="18" borderId="20" xfId="0" applyFont="1" applyFill="1" applyBorder="1" applyAlignment="1">
      <alignment wrapText="1"/>
    </xf>
    <xf numFmtId="0" fontId="7" fillId="2" borderId="46" xfId="1" applyNumberFormat="1" applyFont="1" applyFill="1" applyBorder="1" applyAlignment="1">
      <alignment horizontal="center" vertical="center" wrapText="1"/>
    </xf>
    <xf numFmtId="0" fontId="0" fillId="15" borderId="22" xfId="0" applyFill="1" applyBorder="1" applyAlignment="1">
      <alignment horizontal="center" wrapText="1"/>
    </xf>
    <xf numFmtId="0" fontId="0" fillId="15" borderId="21" xfId="0" applyFill="1" applyBorder="1" applyAlignment="1">
      <alignment horizontal="center" wrapText="1"/>
    </xf>
    <xf numFmtId="3" fontId="0" fillId="0" borderId="22" xfId="0" applyNumberFormat="1" applyBorder="1" applyAlignment="1">
      <alignment horizontal="center" wrapText="1"/>
    </xf>
    <xf numFmtId="3" fontId="0" fillId="0" borderId="21" xfId="1" applyNumberFormat="1" applyFont="1" applyFill="1" applyBorder="1" applyAlignment="1">
      <alignment horizontal="center" wrapText="1"/>
    </xf>
    <xf numFmtId="3" fontId="10" fillId="0" borderId="20" xfId="8" applyNumberFormat="1" applyFont="1" applyBorder="1" applyAlignment="1">
      <alignment horizontal="center"/>
    </xf>
    <xf numFmtId="0" fontId="0" fillId="15" borderId="35" xfId="0" applyFill="1" applyBorder="1" applyAlignment="1">
      <alignment horizontal="center" wrapText="1"/>
    </xf>
    <xf numFmtId="3" fontId="0" fillId="0" borderId="22" xfId="1" applyNumberFormat="1" applyFont="1" applyBorder="1" applyAlignment="1">
      <alignment horizontal="center" wrapText="1"/>
    </xf>
    <xf numFmtId="3" fontId="0" fillId="15" borderId="10" xfId="0" applyNumberFormat="1" applyFill="1" applyBorder="1" applyAlignment="1">
      <alignment horizontal="center" wrapText="1"/>
    </xf>
    <xf numFmtId="3" fontId="0" fillId="15" borderId="13" xfId="0" applyNumberFormat="1" applyFill="1" applyBorder="1" applyAlignment="1">
      <alignment horizontal="center" wrapText="1"/>
    </xf>
    <xf numFmtId="3" fontId="0" fillId="15" borderId="13" xfId="3" applyNumberFormat="1" applyFont="1" applyFill="1" applyBorder="1" applyAlignment="1">
      <alignment horizontal="center" wrapText="1"/>
    </xf>
    <xf numFmtId="3" fontId="0" fillId="15" borderId="11" xfId="3" applyNumberFormat="1" applyFont="1" applyFill="1" applyBorder="1" applyAlignment="1">
      <alignment horizontal="center" wrapText="1"/>
    </xf>
    <xf numFmtId="0" fontId="34" fillId="18" borderId="13" xfId="0" applyFont="1" applyFill="1" applyBorder="1" applyAlignment="1">
      <alignment wrapText="1"/>
    </xf>
    <xf numFmtId="165" fontId="0" fillId="0" borderId="13" xfId="2" applyNumberFormat="1" applyFont="1" applyFill="1" applyBorder="1" applyAlignment="1">
      <alignment horizontal="center" wrapText="1"/>
    </xf>
    <xf numFmtId="0" fontId="0" fillId="0" borderId="18" xfId="0" applyBorder="1"/>
    <xf numFmtId="0" fontId="0" fillId="0" borderId="0" xfId="0" applyAlignment="1">
      <alignment horizontal="center" vertical="center"/>
    </xf>
    <xf numFmtId="3" fontId="0" fillId="0" borderId="0" xfId="1" applyNumberFormat="1" applyFont="1" applyFill="1" applyBorder="1" applyAlignment="1">
      <alignment horizontal="center" vertical="center"/>
    </xf>
    <xf numFmtId="9" fontId="0" fillId="0" borderId="0" xfId="3" applyFont="1" applyFill="1" applyBorder="1" applyAlignment="1">
      <alignment horizontal="center" vertical="center"/>
    </xf>
    <xf numFmtId="167" fontId="0" fillId="0" borderId="0" xfId="0" applyNumberFormat="1" applyAlignment="1">
      <alignment wrapText="1"/>
    </xf>
    <xf numFmtId="167" fontId="0" fillId="0" borderId="0" xfId="0" applyNumberFormat="1"/>
    <xf numFmtId="167" fontId="7" fillId="2" borderId="16" xfId="0" applyNumberFormat="1" applyFont="1" applyFill="1" applyBorder="1" applyAlignment="1">
      <alignment horizontal="center" vertical="center" wrapText="1"/>
    </xf>
    <xf numFmtId="167" fontId="7" fillId="2" borderId="18" xfId="1" applyNumberFormat="1" applyFont="1" applyFill="1" applyBorder="1" applyAlignment="1">
      <alignment horizontal="center" vertical="center" wrapText="1"/>
    </xf>
    <xf numFmtId="167" fontId="7" fillId="2" borderId="19" xfId="1" applyNumberFormat="1" applyFont="1" applyFill="1" applyBorder="1" applyAlignment="1">
      <alignment horizontal="center" vertical="center" wrapText="1"/>
    </xf>
    <xf numFmtId="167" fontId="7" fillId="2" borderId="0" xfId="1" applyNumberFormat="1" applyFont="1" applyFill="1" applyBorder="1" applyAlignment="1">
      <alignment horizontal="center" vertical="center" wrapText="1"/>
    </xf>
    <xf numFmtId="0" fontId="42" fillId="0" borderId="0" xfId="7" applyFont="1"/>
    <xf numFmtId="0" fontId="26" fillId="0" borderId="0" xfId="7"/>
    <xf numFmtId="0" fontId="26" fillId="0" borderId="0" xfId="7" applyAlignment="1">
      <alignment vertical="top"/>
    </xf>
    <xf numFmtId="0" fontId="21" fillId="0" borderId="0" xfId="0" applyFont="1"/>
    <xf numFmtId="0" fontId="45" fillId="2" borderId="31" xfId="0"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0" fontId="7" fillId="0" borderId="0" xfId="0" applyFont="1" applyAlignment="1">
      <alignment horizontal="center" vertical="center" wrapText="1"/>
    </xf>
    <xf numFmtId="168" fontId="0" fillId="0" borderId="0" xfId="2" applyNumberFormat="1" applyFont="1" applyFill="1" applyBorder="1"/>
    <xf numFmtId="10" fontId="0" fillId="0" borderId="0" xfId="3" applyNumberFormat="1" applyFont="1" applyFill="1" applyBorder="1" applyAlignment="1">
      <alignment horizontal="center" vertical="center"/>
    </xf>
    <xf numFmtId="0" fontId="47" fillId="0" borderId="0" xfId="7" applyFont="1" applyAlignment="1">
      <alignment vertical="center"/>
    </xf>
    <xf numFmtId="0" fontId="47" fillId="0" borderId="26" xfId="7" applyFont="1" applyBorder="1" applyAlignment="1">
      <alignment horizontal="center" vertical="center"/>
    </xf>
    <xf numFmtId="0" fontId="47" fillId="0" borderId="0" xfId="7" applyFont="1" applyAlignment="1">
      <alignment horizontal="center" vertical="center"/>
    </xf>
    <xf numFmtId="0" fontId="5" fillId="0" borderId="0" xfId="0" applyFont="1" applyAlignment="1">
      <alignment horizontal="left" vertical="center"/>
    </xf>
    <xf numFmtId="0" fontId="1" fillId="0" borderId="61" xfId="0" applyFont="1" applyBorder="1" applyAlignment="1">
      <alignment vertical="top"/>
    </xf>
    <xf numFmtId="0" fontId="1" fillId="0" borderId="45" xfId="0" applyFont="1" applyBorder="1" applyAlignment="1">
      <alignment vertical="top"/>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32" borderId="59" xfId="0" applyFont="1" applyFill="1" applyBorder="1" applyAlignment="1">
      <alignment vertical="top"/>
    </xf>
    <xf numFmtId="0" fontId="1" fillId="32" borderId="0" xfId="0" applyFont="1" applyFill="1" applyAlignment="1">
      <alignment vertical="top"/>
    </xf>
    <xf numFmtId="0" fontId="1" fillId="32" borderId="59" xfId="0" applyFont="1" applyFill="1" applyBorder="1" applyAlignment="1">
      <alignment vertical="top"/>
    </xf>
    <xf numFmtId="0" fontId="1" fillId="32" borderId="44" xfId="0" applyFont="1" applyFill="1" applyBorder="1" applyAlignment="1">
      <alignment vertical="top"/>
    </xf>
    <xf numFmtId="0" fontId="1" fillId="0" borderId="59" xfId="0" applyFont="1" applyBorder="1" applyAlignment="1">
      <alignment vertical="top"/>
    </xf>
    <xf numFmtId="0" fontId="1" fillId="0" borderId="0" xfId="0" applyFont="1" applyAlignment="1">
      <alignment vertical="top"/>
    </xf>
    <xf numFmtId="42" fontId="1" fillId="0" borderId="59" xfId="0" applyNumberFormat="1" applyFont="1" applyBorder="1" applyAlignment="1">
      <alignment vertical="top"/>
    </xf>
    <xf numFmtId="42" fontId="1" fillId="0" borderId="0" xfId="0" applyNumberFormat="1" applyFont="1" applyAlignment="1">
      <alignment vertical="top"/>
    </xf>
    <xf numFmtId="42" fontId="1" fillId="0" borderId="44" xfId="0" applyNumberFormat="1" applyFont="1" applyBorder="1" applyAlignment="1">
      <alignment vertical="top"/>
    </xf>
    <xf numFmtId="0" fontId="3" fillId="0" borderId="29" xfId="0" applyFont="1" applyBorder="1" applyAlignment="1">
      <alignment vertical="top"/>
    </xf>
    <xf numFmtId="42" fontId="3" fillId="0" borderId="28" xfId="0" applyNumberFormat="1" applyFont="1" applyBorder="1" applyAlignment="1">
      <alignment vertical="top"/>
    </xf>
    <xf numFmtId="42" fontId="3" fillId="0" borderId="29" xfId="0" applyNumberFormat="1" applyFont="1" applyBorder="1" applyAlignment="1">
      <alignment vertical="top"/>
    </xf>
    <xf numFmtId="42" fontId="3" fillId="0" borderId="30" xfId="0" applyNumberFormat="1" applyFont="1" applyBorder="1" applyAlignment="1">
      <alignment vertical="top"/>
    </xf>
    <xf numFmtId="0" fontId="3" fillId="0" borderId="0" xfId="0" applyFont="1" applyAlignment="1">
      <alignment vertical="top"/>
    </xf>
    <xf numFmtId="169" fontId="3" fillId="0" borderId="28" xfId="3" applyNumberFormat="1" applyFont="1" applyBorder="1" applyAlignment="1">
      <alignment vertical="top"/>
    </xf>
    <xf numFmtId="169" fontId="3" fillId="0" borderId="29" xfId="0" applyNumberFormat="1" applyFont="1" applyBorder="1" applyAlignment="1">
      <alignment vertical="top"/>
    </xf>
    <xf numFmtId="169" fontId="3" fillId="0" borderId="30" xfId="0" applyNumberFormat="1" applyFont="1" applyBorder="1" applyAlignment="1">
      <alignment vertical="top"/>
    </xf>
    <xf numFmtId="0" fontId="1" fillId="0" borderId="44" xfId="0" applyFont="1" applyBorder="1" applyAlignment="1">
      <alignment vertical="top"/>
    </xf>
    <xf numFmtId="169" fontId="3" fillId="0" borderId="59" xfId="3" applyNumberFormat="1" applyFont="1" applyBorder="1" applyAlignment="1">
      <alignment vertical="top"/>
    </xf>
    <xf numFmtId="169" fontId="3" fillId="0" borderId="0" xfId="0" applyNumberFormat="1" applyFont="1" applyAlignment="1">
      <alignment vertical="top"/>
    </xf>
    <xf numFmtId="170" fontId="3" fillId="0" borderId="0" xfId="0" applyNumberFormat="1" applyFont="1" applyAlignment="1">
      <alignment horizontal="center" vertical="top"/>
    </xf>
    <xf numFmtId="169" fontId="3" fillId="0" borderId="44" xfId="0" applyNumberFormat="1" applyFont="1" applyBorder="1" applyAlignment="1">
      <alignment vertical="top"/>
    </xf>
    <xf numFmtId="0" fontId="0" fillId="0" borderId="0" xfId="0" applyAlignment="1">
      <alignment vertical="top"/>
    </xf>
    <xf numFmtId="0" fontId="0" fillId="0" borderId="59" xfId="0" applyBorder="1" applyAlignment="1">
      <alignment vertical="top"/>
    </xf>
    <xf numFmtId="0" fontId="1" fillId="0" borderId="58" xfId="0" applyFont="1" applyBorder="1" applyAlignment="1">
      <alignment vertical="top"/>
    </xf>
    <xf numFmtId="0" fontId="3" fillId="0" borderId="47" xfId="0" applyFont="1" applyBorder="1" applyAlignment="1">
      <alignment vertical="top"/>
    </xf>
    <xf numFmtId="169" fontId="3" fillId="0" borderId="69" xfId="3" applyNumberFormat="1" applyFont="1" applyBorder="1" applyAlignment="1">
      <alignment vertical="top"/>
    </xf>
    <xf numFmtId="169" fontId="3" fillId="0" borderId="89" xfId="0" applyNumberFormat="1" applyFont="1" applyBorder="1" applyAlignment="1">
      <alignment vertical="top"/>
    </xf>
    <xf numFmtId="169" fontId="3" fillId="0" borderId="15" xfId="0" applyNumberFormat="1" applyFont="1" applyBorder="1" applyAlignment="1">
      <alignment vertical="top"/>
    </xf>
    <xf numFmtId="0" fontId="12" fillId="0" borderId="0" xfId="0" applyFont="1" applyAlignment="1">
      <alignment vertical="top"/>
    </xf>
    <xf numFmtId="0" fontId="12" fillId="0" borderId="0" xfId="0" applyFont="1"/>
    <xf numFmtId="37" fontId="26" fillId="0" borderId="20" xfId="7" applyNumberFormat="1" applyBorder="1" applyAlignment="1">
      <alignment horizontal="center" vertical="center"/>
    </xf>
    <xf numFmtId="37" fontId="47" fillId="0" borderId="20" xfId="7" applyNumberFormat="1" applyFont="1" applyBorder="1" applyAlignment="1">
      <alignment horizontal="center" vertical="center"/>
    </xf>
    <xf numFmtId="0" fontId="26" fillId="0" borderId="20" xfId="7" applyBorder="1" applyAlignment="1">
      <alignment horizontal="center"/>
    </xf>
    <xf numFmtId="3" fontId="14" fillId="0" borderId="1" xfId="0" applyNumberFormat="1" applyFont="1" applyBorder="1" applyAlignment="1">
      <alignment horizontal="center" vertical="center"/>
    </xf>
    <xf numFmtId="3" fontId="14" fillId="0" borderId="8" xfId="0" applyNumberFormat="1" applyFont="1" applyBorder="1" applyAlignment="1">
      <alignment horizontal="center" vertical="center" wrapText="1" readingOrder="1"/>
    </xf>
    <xf numFmtId="3" fontId="14" fillId="0" borderId="9" xfId="0" applyNumberFormat="1" applyFont="1" applyBorder="1" applyAlignment="1">
      <alignment horizontal="center" vertical="center" wrapText="1" readingOrder="1"/>
    </xf>
    <xf numFmtId="0" fontId="30" fillId="0" borderId="0" xfId="0" applyFont="1"/>
    <xf numFmtId="0" fontId="3" fillId="28" borderId="20" xfId="0" applyFont="1" applyFill="1" applyBorder="1" applyAlignment="1" applyProtection="1">
      <alignment horizontal="center" vertical="center"/>
      <protection hidden="1"/>
    </xf>
    <xf numFmtId="0" fontId="3" fillId="28" borderId="20" xfId="10" applyFont="1" applyFill="1" applyBorder="1" applyAlignment="1">
      <alignment horizontal="center" vertical="center"/>
    </xf>
    <xf numFmtId="0" fontId="30" fillId="28" borderId="20" xfId="9" applyFont="1" applyFill="1" applyBorder="1" applyAlignment="1">
      <alignment horizontal="center" vertical="center" wrapText="1"/>
    </xf>
    <xf numFmtId="0" fontId="30" fillId="0" borderId="20" xfId="0" applyFont="1" applyBorder="1"/>
    <xf numFmtId="165" fontId="0" fillId="0" borderId="20" xfId="2" applyNumberFormat="1" applyFont="1" applyBorder="1" applyAlignment="1">
      <alignment horizontal="center"/>
    </xf>
    <xf numFmtId="3" fontId="0" fillId="0" borderId="20" xfId="1" applyNumberFormat="1" applyFont="1" applyFill="1" applyBorder="1" applyAlignment="1">
      <alignment horizontal="center" vertical="center"/>
    </xf>
    <xf numFmtId="164" fontId="0" fillId="0" borderId="20" xfId="0" applyNumberFormat="1" applyBorder="1"/>
    <xf numFmtId="164" fontId="0" fillId="0" borderId="20" xfId="1" applyNumberFormat="1" applyFont="1" applyFill="1" applyBorder="1"/>
    <xf numFmtId="164" fontId="1" fillId="0" borderId="20" xfId="1" applyNumberFormat="1" applyFont="1" applyFill="1" applyBorder="1"/>
    <xf numFmtId="165" fontId="0" fillId="0" borderId="0" xfId="0" applyNumberFormat="1"/>
    <xf numFmtId="9" fontId="0" fillId="0" borderId="0" xfId="3" applyFont="1"/>
    <xf numFmtId="167" fontId="0" fillId="0" borderId="20" xfId="3" applyNumberFormat="1" applyFont="1" applyFill="1" applyBorder="1" applyAlignment="1">
      <alignment horizontal="center" vertical="center"/>
    </xf>
    <xf numFmtId="165" fontId="0" fillId="0" borderId="12" xfId="0" applyNumberFormat="1" applyFill="1" applyBorder="1" applyAlignment="1">
      <alignment horizontal="center" wrapText="1"/>
    </xf>
    <xf numFmtId="0" fontId="0" fillId="0" borderId="0" xfId="0" applyAlignment="1">
      <alignment horizontal="left" wrapText="1"/>
    </xf>
    <xf numFmtId="0" fontId="0" fillId="0" borderId="0" xfId="0" applyAlignment="1">
      <alignment wrapText="1"/>
    </xf>
    <xf numFmtId="0" fontId="36" fillId="19" borderId="61" xfId="0" applyFont="1" applyFill="1" applyBorder="1" applyAlignment="1">
      <alignment horizontal="center" vertical="center" wrapText="1"/>
    </xf>
    <xf numFmtId="0" fontId="36" fillId="19" borderId="45" xfId="0" applyFont="1" applyFill="1" applyBorder="1" applyAlignment="1">
      <alignment horizontal="center" vertical="center" wrapText="1"/>
    </xf>
    <xf numFmtId="0" fontId="36" fillId="19" borderId="1" xfId="0" applyFont="1" applyFill="1" applyBorder="1" applyAlignment="1">
      <alignment horizontal="center" vertical="center" wrapText="1"/>
    </xf>
    <xf numFmtId="0" fontId="24" fillId="19" borderId="61" xfId="0" applyFont="1" applyFill="1" applyBorder="1" applyAlignment="1">
      <alignment horizontal="center" vertical="center" wrapText="1"/>
    </xf>
    <xf numFmtId="0" fontId="24" fillId="19" borderId="45" xfId="0" applyFont="1" applyFill="1" applyBorder="1" applyAlignment="1">
      <alignment horizontal="center" vertical="center" wrapText="1"/>
    </xf>
    <xf numFmtId="0" fontId="24" fillId="19" borderId="1" xfId="0" applyFont="1" applyFill="1" applyBorder="1" applyAlignment="1">
      <alignment horizontal="center" vertical="center" wrapText="1"/>
    </xf>
    <xf numFmtId="3" fontId="29" fillId="0" borderId="20" xfId="0" applyNumberFormat="1" applyFont="1" applyBorder="1" applyAlignment="1">
      <alignment horizontal="center" vertical="center"/>
    </xf>
    <xf numFmtId="3" fontId="29" fillId="0" borderId="20" xfId="0" applyNumberFormat="1" applyFont="1" applyBorder="1" applyAlignment="1">
      <alignment horizontal="left" vertical="center"/>
    </xf>
    <xf numFmtId="3" fontId="10" fillId="0" borderId="20" xfId="0" applyNumberFormat="1" applyFont="1" applyBorder="1" applyAlignment="1"/>
    <xf numFmtId="0" fontId="29" fillId="0" borderId="20" xfId="0" applyFont="1" applyBorder="1" applyAlignment="1">
      <alignment horizontal="center" vertical="center"/>
    </xf>
    <xf numFmtId="3" fontId="0" fillId="0" borderId="20" xfId="0" applyNumberFormat="1" applyBorder="1" applyAlignment="1">
      <alignment horizontal="right"/>
    </xf>
    <xf numFmtId="0" fontId="0" fillId="0" borderId="20" xfId="0" applyBorder="1" applyAlignment="1">
      <alignment horizontal="right"/>
    </xf>
    <xf numFmtId="0" fontId="16" fillId="4" borderId="0" xfId="0" applyFont="1" applyFill="1" applyAlignment="1">
      <alignment horizontal="left"/>
    </xf>
    <xf numFmtId="3" fontId="16" fillId="4" borderId="0" xfId="0" applyNumberFormat="1" applyFont="1" applyFill="1" applyAlignment="1">
      <alignment horizontal="left"/>
    </xf>
    <xf numFmtId="0" fontId="29" fillId="0" borderId="20" xfId="0" applyFont="1" applyBorder="1" applyAlignment="1">
      <alignment horizontal="left" vertical="center"/>
    </xf>
    <xf numFmtId="0" fontId="10" fillId="0" borderId="20" xfId="0" applyFont="1" applyBorder="1" applyAlignment="1"/>
    <xf numFmtId="0" fontId="7" fillId="2" borderId="65" xfId="0" applyFont="1" applyFill="1" applyBorder="1" applyAlignment="1">
      <alignment horizontal="center" vertical="center" wrapText="1"/>
    </xf>
    <xf numFmtId="0" fontId="7" fillId="2" borderId="49" xfId="0" applyFont="1" applyFill="1" applyBorder="1" applyAlignment="1">
      <alignment horizontal="center" vertical="center" wrapText="1"/>
    </xf>
    <xf numFmtId="167" fontId="7" fillId="2" borderId="20" xfId="0" applyNumberFormat="1" applyFont="1" applyFill="1" applyBorder="1" applyAlignment="1">
      <alignment horizontal="center" vertical="center" wrapText="1"/>
    </xf>
    <xf numFmtId="0" fontId="30" fillId="33" borderId="20" xfId="9" applyFont="1" applyFill="1" applyBorder="1" applyAlignment="1">
      <alignment horizontal="center" vertical="center"/>
    </xf>
    <xf numFmtId="0" fontId="30" fillId="33" borderId="38" xfId="9" applyFont="1" applyFill="1" applyBorder="1" applyAlignment="1">
      <alignment horizontal="center" vertical="center"/>
    </xf>
    <xf numFmtId="0" fontId="30" fillId="33" borderId="35" xfId="9" applyFont="1" applyFill="1" applyBorder="1" applyAlignment="1">
      <alignment horizontal="center" vertical="center"/>
    </xf>
    <xf numFmtId="0" fontId="0" fillId="5" borderId="61" xfId="0" applyFill="1" applyBorder="1" applyAlignment="1">
      <alignment horizontal="left" vertical="center"/>
    </xf>
    <xf numFmtId="0" fontId="0" fillId="5" borderId="59" xfId="0" applyFill="1" applyBorder="1" applyAlignment="1">
      <alignment horizontal="left" vertical="center"/>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61" xfId="0" applyBorder="1" applyAlignment="1">
      <alignment horizontal="left" vertical="center" wrapText="1"/>
    </xf>
    <xf numFmtId="0" fontId="0" fillId="0" borderId="59"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6" fillId="2" borderId="47" xfId="0" applyFont="1" applyFill="1" applyBorder="1" applyAlignment="1">
      <alignment horizontal="center" vertical="center"/>
    </xf>
    <xf numFmtId="0" fontId="0" fillId="5" borderId="50" xfId="0" applyFill="1" applyBorder="1" applyAlignment="1">
      <alignment horizontal="left" vertical="center"/>
    </xf>
    <xf numFmtId="0" fontId="0" fillId="5" borderId="51" xfId="0" applyFill="1" applyBorder="1" applyAlignment="1">
      <alignment horizontal="left" vertical="center"/>
    </xf>
    <xf numFmtId="3" fontId="6" fillId="2" borderId="45"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8" xfId="1" applyNumberFormat="1" applyFont="1" applyFill="1" applyBorder="1" applyAlignment="1">
      <alignment horizontal="center" vertical="center" wrapText="1"/>
    </xf>
    <xf numFmtId="3" fontId="7" fillId="2" borderId="47" xfId="1" applyNumberFormat="1" applyFont="1" applyFill="1" applyBorder="1" applyAlignment="1">
      <alignment horizontal="center" vertical="center" wrapText="1"/>
    </xf>
    <xf numFmtId="164" fontId="7" fillId="7" borderId="58" xfId="1" applyNumberFormat="1" applyFont="1" applyFill="1" applyBorder="1" applyAlignment="1">
      <alignment horizontal="center" vertical="center" wrapText="1"/>
    </xf>
    <xf numFmtId="164" fontId="7" fillId="7"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9" xfId="0" applyBorder="1" applyAlignment="1">
      <alignment horizontal="left" vertical="center" wrapText="1"/>
    </xf>
    <xf numFmtId="0" fontId="0" fillId="5" borderId="52" xfId="0" applyFill="1" applyBorder="1" applyAlignment="1">
      <alignment horizontal="left" vertical="center"/>
    </xf>
    <xf numFmtId="0" fontId="6" fillId="2" borderId="61" xfId="0" applyFont="1" applyFill="1" applyBorder="1" applyAlignment="1">
      <alignment horizontal="center" vertical="center" wrapText="1"/>
    </xf>
    <xf numFmtId="164" fontId="7" fillId="2" borderId="58"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18" fillId="9" borderId="87" xfId="0" applyFont="1" applyFill="1" applyBorder="1" applyAlignment="1">
      <alignment horizontal="center" vertical="center" wrapText="1"/>
    </xf>
    <xf numFmtId="0" fontId="18" fillId="9" borderId="73" xfId="0" applyFont="1" applyFill="1" applyBorder="1" applyAlignment="1">
      <alignment horizontal="center" vertical="center" wrapText="1"/>
    </xf>
    <xf numFmtId="0" fontId="19" fillId="21" borderId="87"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8" xfId="0" applyFont="1" applyFill="1" applyBorder="1" applyAlignment="1">
      <alignment horizontal="center" vertical="center" wrapText="1"/>
    </xf>
    <xf numFmtId="0" fontId="19" fillId="21" borderId="76" xfId="0" applyFont="1" applyFill="1" applyBorder="1" applyAlignment="1">
      <alignment horizontal="center" vertical="center" wrapText="1"/>
    </xf>
    <xf numFmtId="0" fontId="40" fillId="10" borderId="61" xfId="0" applyFont="1" applyFill="1" applyBorder="1" applyAlignment="1">
      <alignment horizontal="center" vertical="center" wrapText="1"/>
    </xf>
    <xf numFmtId="0" fontId="40" fillId="10" borderId="45" xfId="0" applyFont="1" applyFill="1" applyBorder="1" applyAlignment="1">
      <alignment horizontal="center" vertical="center" wrapText="1"/>
    </xf>
    <xf numFmtId="0" fontId="40" fillId="10" borderId="59" xfId="0" applyFont="1" applyFill="1" applyBorder="1" applyAlignment="1">
      <alignment horizontal="center" vertical="center" wrapText="1"/>
    </xf>
    <xf numFmtId="0" fontId="40" fillId="10" borderId="0" xfId="0" applyFont="1" applyFill="1" applyAlignment="1">
      <alignment horizontal="center" vertical="center" wrapText="1"/>
    </xf>
    <xf numFmtId="0" fontId="18" fillId="21" borderId="86" xfId="0" applyFont="1" applyFill="1" applyBorder="1" applyAlignment="1">
      <alignment horizontal="center" vertical="center" wrapText="1"/>
    </xf>
    <xf numFmtId="0" fontId="18" fillId="21" borderId="71" xfId="0" applyFont="1" applyFill="1" applyBorder="1" applyAlignment="1">
      <alignment horizontal="center" vertical="center" wrapText="1"/>
    </xf>
    <xf numFmtId="0" fontId="18" fillId="21" borderId="87" xfId="0" applyFont="1" applyFill="1" applyBorder="1" applyAlignment="1">
      <alignment horizontal="center" vertical="center" wrapText="1"/>
    </xf>
    <xf numFmtId="0" fontId="18" fillId="21" borderId="73" xfId="0" applyFont="1" applyFill="1" applyBorder="1" applyAlignment="1">
      <alignment horizontal="center" vertical="center" wrapText="1"/>
    </xf>
    <xf numFmtId="0" fontId="18" fillId="9" borderId="74" xfId="0" applyFont="1" applyFill="1" applyBorder="1" applyAlignment="1">
      <alignment horizontal="center" vertical="center" wrapText="1"/>
    </xf>
    <xf numFmtId="0" fontId="44" fillId="0" borderId="0" xfId="7" applyFont="1" applyAlignment="1">
      <alignment horizontal="left" vertical="center" wrapText="1"/>
    </xf>
    <xf numFmtId="0" fontId="46" fillId="0" borderId="0" xfId="7" applyFont="1" applyAlignment="1">
      <alignment horizontal="left" vertical="top" wrapText="1"/>
    </xf>
    <xf numFmtId="0" fontId="26" fillId="0" borderId="0" xfId="7" applyAlignment="1">
      <alignment horizontal="left" wrapText="1"/>
    </xf>
    <xf numFmtId="0" fontId="47" fillId="0" borderId="20" xfId="7" applyFont="1" applyBorder="1" applyAlignment="1">
      <alignment horizontal="center" vertical="center"/>
    </xf>
    <xf numFmtId="0" fontId="5" fillId="0" borderId="0" xfId="0" applyFont="1" applyAlignment="1">
      <alignment horizontal="left" vertical="center"/>
    </xf>
    <xf numFmtId="0" fontId="0" fillId="24" borderId="29" xfId="0" applyFill="1" applyBorder="1" applyAlignment="1" applyProtection="1">
      <alignment horizontal="center" vertical="center"/>
      <protection hidden="1"/>
    </xf>
    <xf numFmtId="0" fontId="0" fillId="24" borderId="35" xfId="0" applyFill="1" applyBorder="1" applyAlignment="1" applyProtection="1">
      <alignment horizontal="center" vertical="center"/>
      <protection hidden="1"/>
    </xf>
    <xf numFmtId="0" fontId="0" fillId="26" borderId="38" xfId="0" applyFill="1" applyBorder="1" applyAlignment="1" applyProtection="1">
      <alignment horizontal="center" vertical="center"/>
      <protection hidden="1"/>
    </xf>
    <xf numFmtId="0" fontId="0" fillId="26" borderId="29" xfId="0" applyFill="1" applyBorder="1" applyAlignment="1" applyProtection="1">
      <alignment horizontal="center" vertical="center"/>
      <protection hidden="1"/>
    </xf>
    <xf numFmtId="0" fontId="0" fillId="26" borderId="35" xfId="0" applyFill="1" applyBorder="1" applyAlignment="1" applyProtection="1">
      <alignment horizontal="center" vertical="center"/>
      <protection hidden="1"/>
    </xf>
    <xf numFmtId="0" fontId="0" fillId="27" borderId="38" xfId="0" applyFill="1" applyBorder="1" applyAlignment="1" applyProtection="1">
      <alignment horizontal="center" vertical="center" wrapText="1"/>
      <protection hidden="1"/>
    </xf>
    <xf numFmtId="0" fontId="0" fillId="27" borderId="29" xfId="0" applyFill="1" applyBorder="1" applyAlignment="1" applyProtection="1">
      <alignment horizontal="center" vertical="center" wrapText="1"/>
      <protection hidden="1"/>
    </xf>
    <xf numFmtId="0" fontId="0" fillId="27" borderId="35" xfId="0" applyFill="1" applyBorder="1" applyAlignment="1" applyProtection="1">
      <alignment horizontal="center" vertical="center" wrapText="1"/>
      <protection hidden="1"/>
    </xf>
  </cellXfs>
  <cellStyles count="11">
    <cellStyle name="Comma" xfId="1" builtinId="3"/>
    <cellStyle name="Currency" xfId="2" builtinId="4"/>
    <cellStyle name="Normal" xfId="0" builtinId="0"/>
    <cellStyle name="Normal - Style1 2 6" xfId="8" xr:uid="{705BBDA7-5247-4261-890A-740B8E7E62A3}"/>
    <cellStyle name="Normal 10 2" xfId="4" xr:uid="{00000000-0005-0000-0000-000003000000}"/>
    <cellStyle name="Normal 2" xfId="7" xr:uid="{00000000-0005-0000-0000-000004000000}"/>
    <cellStyle name="Normal 4 2" xfId="10" xr:uid="{CDDAD728-1AA0-473F-86B3-A5839EDD8B3A}"/>
    <cellStyle name="Normal 5" xfId="9" xr:uid="{F27D5D31-A2E0-433A-B779-EC43A768AA37}"/>
    <cellStyle name="Normal_Lookup Sheet" xfId="6" xr:uid="{00000000-0005-0000-0000-000005000000}"/>
    <cellStyle name="Normal_Revised Exhibit 1_021810_Eberts" xfId="5" xr:uid="{00000000-0005-0000-0000-000006000000}"/>
    <cellStyle name="Percent" xfId="3" builtinId="5"/>
  </cellStyles>
  <dxfs count="14">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YTD Performance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37025818913751E-2"/>
          <c:y val="0.19173677717050844"/>
          <c:w val="0.89753257409811682"/>
          <c:h val="0.63155259641220374"/>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2'!$M$2:$N$2</c:f>
              <c:strCache>
                <c:ptCount val="2"/>
                <c:pt idx="0">
                  <c:v>Annual Energy Savings</c:v>
                </c:pt>
                <c:pt idx="1">
                  <c:v>Expenditures</c:v>
                </c:pt>
              </c:strCache>
            </c:strRef>
          </c:cat>
          <c:val>
            <c:numRef>
              <c:f>'Table 2'!$M$3:$N$3</c:f>
              <c:numCache>
                <c:formatCode>0%</c:formatCode>
                <c:ptCount val="2"/>
                <c:pt idx="0">
                  <c:v>1.1072539747929617</c:v>
                </c:pt>
                <c:pt idx="1">
                  <c:v>0.55684282356909853</c:v>
                </c:pt>
              </c:numCache>
            </c:numRef>
          </c:val>
          <c:extLst>
            <c:ext xmlns:c16="http://schemas.microsoft.com/office/drawing/2014/chart" uri="{C3380CC4-5D6E-409C-BE32-E72D297353CC}">
              <c16:uniqueId val="{00000000-5A91-485B-BE93-D601FEA32197}"/>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Metrics'!$H$7:$I$7</c:f>
              <c:numCache>
                <c:formatCode>_(* #,##0_);_(* \(#,##0\);_(* "-"??_);_(@_)</c:formatCode>
                <c:ptCount val="2"/>
                <c:pt idx="0">
                  <c:v>196407.86852000005</c:v>
                </c:pt>
                <c:pt idx="1">
                  <c:v>190701.20622878039</c:v>
                </c:pt>
              </c:numCache>
            </c:numRef>
          </c:val>
          <c:extLst>
            <c:ext xmlns:c16="http://schemas.microsoft.com/office/drawing/2014/chart" uri="{C3380CC4-5D6E-409C-BE32-E72D297353CC}">
              <c16:uniqueId val="{00000000-0BC7-4FE9-92FD-20015E401BBF}"/>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Metrics'!$H$8:$I$8</c:f>
              <c:numCache>
                <c:formatCode>_(* #,##0_);_(* \(#,##0\);_(* "-"??_);_(@_)</c:formatCode>
                <c:ptCount val="2"/>
                <c:pt idx="0">
                  <c:v>1321220.2770799999</c:v>
                </c:pt>
                <c:pt idx="1">
                  <c:v>1273462.60388131</c:v>
                </c:pt>
              </c:numCache>
            </c:numRef>
          </c:val>
          <c:extLst>
            <c:ext xmlns:c16="http://schemas.microsoft.com/office/drawing/2014/chart" uri="{C3380CC4-5D6E-409C-BE32-E72D297353CC}">
              <c16:uniqueId val="{00000000-0366-40DE-A6A6-BC5924AB5E78}"/>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86456</xdr:rowOff>
    </xdr:from>
    <xdr:to>
      <xdr:col>15</xdr:col>
      <xdr:colOff>66675</xdr:colOff>
      <xdr:row>19</xdr:row>
      <xdr:rowOff>142874</xdr:rowOff>
    </xdr:to>
    <xdr:graphicFrame macro="">
      <xdr:nvGraphicFramePr>
        <xdr:cNvPr id="2" name="Chart 1">
          <a:extLst>
            <a:ext uri="{FF2B5EF4-FFF2-40B4-BE49-F238E27FC236}">
              <a16:creationId xmlns:a16="http://schemas.microsoft.com/office/drawing/2014/main" id="{AAC01E8E-9463-4892-9E52-6A4F9AE97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8DB438D4-611E-4A9D-965D-E79A3983A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5E291860-8BFE-4C73-B119-54D49AB52037}"/>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sheetPr>
  <dimension ref="B1:J14"/>
  <sheetViews>
    <sheetView tabSelected="1" zoomScaleNormal="100" workbookViewId="0">
      <selection activeCell="B14" sqref="B14"/>
    </sheetView>
  </sheetViews>
  <sheetFormatPr defaultRowHeight="15"/>
  <cols>
    <col min="2" max="9" width="18" customWidth="1"/>
    <col min="10" max="10" width="12.7109375" bestFit="1" customWidth="1"/>
  </cols>
  <sheetData>
    <row r="1" spans="2:10" ht="16.5" thickBot="1">
      <c r="B1" s="429" t="s">
        <v>0</v>
      </c>
      <c r="J1" s="430" t="str">
        <f>'Tables 3-6'!E1</f>
        <v>For Period Ending PY23Q4</v>
      </c>
    </row>
    <row r="2" spans="2:10" ht="39" thickBot="1">
      <c r="B2" s="58" t="s">
        <v>1</v>
      </c>
      <c r="C2" s="431" t="s">
        <v>2</v>
      </c>
      <c r="D2" s="431" t="s">
        <v>3</v>
      </c>
      <c r="E2" s="431" t="s">
        <v>4</v>
      </c>
      <c r="F2" s="431" t="s">
        <v>5</v>
      </c>
      <c r="G2" s="431" t="s">
        <v>6</v>
      </c>
      <c r="H2" s="431" t="s">
        <v>7</v>
      </c>
      <c r="I2" s="431" t="s">
        <v>8</v>
      </c>
      <c r="J2" s="59" t="s">
        <v>9</v>
      </c>
    </row>
    <row r="3" spans="2:10">
      <c r="B3" s="414"/>
      <c r="C3" s="346" t="s">
        <v>10</v>
      </c>
      <c r="D3" s="347" t="s">
        <v>11</v>
      </c>
      <c r="E3" s="347" t="s">
        <v>12</v>
      </c>
      <c r="F3" s="347" t="s">
        <v>13</v>
      </c>
      <c r="G3" s="347" t="s">
        <v>14</v>
      </c>
      <c r="H3" s="347" t="s">
        <v>15</v>
      </c>
      <c r="I3" s="347" t="s">
        <v>16</v>
      </c>
      <c r="J3" s="348" t="s">
        <v>17</v>
      </c>
    </row>
    <row r="4" spans="2:10" ht="15.75">
      <c r="B4" s="415" t="s">
        <v>18</v>
      </c>
      <c r="C4" s="417">
        <v>32818.02691999996</v>
      </c>
      <c r="D4" s="418">
        <v>975.182816</v>
      </c>
      <c r="E4" s="419" t="s">
        <v>19</v>
      </c>
      <c r="F4" s="428">
        <f>C4+D4</f>
        <v>33793.209735999961</v>
      </c>
      <c r="G4" s="420"/>
      <c r="H4" s="420"/>
      <c r="I4" s="420"/>
      <c r="J4" s="421"/>
    </row>
    <row r="5" spans="2:10" ht="15.75" thickBot="1">
      <c r="B5" s="416" t="s">
        <v>20</v>
      </c>
      <c r="C5" s="422">
        <v>196407.46843999493</v>
      </c>
      <c r="D5" s="422">
        <v>3369.9372159999998</v>
      </c>
      <c r="E5" s="423" t="s">
        <v>19</v>
      </c>
      <c r="F5" s="424">
        <f>C5+D5</f>
        <v>199777.40565599492</v>
      </c>
      <c r="G5" s="422">
        <v>49647792.600000001</v>
      </c>
      <c r="H5" s="425">
        <v>3.3999999999999998E-3</v>
      </c>
      <c r="I5" s="426">
        <f>G5*H5</f>
        <v>168802.49484</v>
      </c>
      <c r="J5" s="427">
        <f>F5/I5</f>
        <v>1.1834979444193321</v>
      </c>
    </row>
    <row r="6" spans="2:10">
      <c r="B6" s="633" t="s">
        <v>21</v>
      </c>
      <c r="C6" s="633"/>
      <c r="D6" s="633"/>
      <c r="E6" s="633"/>
      <c r="F6" s="633"/>
      <c r="G6" s="633"/>
      <c r="H6" s="633"/>
      <c r="I6" s="633"/>
      <c r="J6" s="633"/>
    </row>
    <row r="7" spans="2:10">
      <c r="B7" s="633" t="s">
        <v>22</v>
      </c>
      <c r="C7" s="633"/>
      <c r="D7" s="633"/>
      <c r="E7" s="633"/>
      <c r="F7" s="633"/>
      <c r="G7" s="633"/>
      <c r="H7" s="633"/>
      <c r="I7" s="633"/>
      <c r="J7" s="633"/>
    </row>
    <row r="8" spans="2:10" ht="29.25" customHeight="1">
      <c r="B8" s="633" t="s">
        <v>23</v>
      </c>
      <c r="C8" s="633"/>
      <c r="D8" s="633"/>
      <c r="E8" s="633"/>
      <c r="F8" s="633"/>
      <c r="G8" s="633"/>
      <c r="H8" s="633"/>
      <c r="I8" s="633"/>
      <c r="J8" s="633"/>
    </row>
    <row r="9" spans="2:10">
      <c r="B9" s="633" t="s">
        <v>24</v>
      </c>
      <c r="C9" s="633"/>
      <c r="D9" s="633"/>
      <c r="E9" s="633"/>
      <c r="F9" s="633"/>
      <c r="G9" s="633"/>
      <c r="H9" s="633"/>
      <c r="I9" s="633"/>
      <c r="J9" s="633"/>
    </row>
    <row r="10" spans="2:10" ht="59.25" customHeight="1">
      <c r="B10" s="634" t="s">
        <v>25</v>
      </c>
      <c r="C10" s="634"/>
      <c r="D10" s="634"/>
      <c r="E10" s="634"/>
      <c r="F10" s="634"/>
      <c r="G10" s="634"/>
      <c r="H10" s="634"/>
      <c r="I10" s="634"/>
      <c r="J10" s="634"/>
    </row>
    <row r="14" spans="2:10">
      <c r="E14" s="370"/>
    </row>
  </sheetData>
  <mergeCells count="5">
    <mergeCell ref="B6:J6"/>
    <mergeCell ref="B7:J7"/>
    <mergeCell ref="B8:J8"/>
    <mergeCell ref="B9:J9"/>
    <mergeCell ref="B10:J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044A-C1A8-43C4-965B-07DEB68779AD}">
  <sheetPr>
    <tabColor theme="4" tint="-0.249977111117893"/>
    <pageSetUpPr fitToPage="1"/>
  </sheetPr>
  <dimension ref="A1:I27"/>
  <sheetViews>
    <sheetView zoomScaleNormal="100" zoomScaleSheetLayoutView="100" workbookViewId="0">
      <pane ySplit="7" topLeftCell="A8" activePane="bottomLeft" state="frozen"/>
      <selection activeCell="I12" sqref="I12"/>
      <selection pane="bottomLeft" activeCell="B3" sqref="B3"/>
    </sheetView>
  </sheetViews>
  <sheetFormatPr defaultColWidth="9.28515625" defaultRowHeight="15"/>
  <cols>
    <col min="1" max="1" width="2.7109375" customWidth="1"/>
    <col min="2" max="2" width="22.85546875" customWidth="1"/>
    <col min="3" max="3" width="39.140625" customWidth="1"/>
    <col min="4" max="8" width="13.5703125" customWidth="1"/>
    <col min="9" max="9" width="14.5703125" customWidth="1"/>
    <col min="10" max="10" width="1.7109375" customWidth="1"/>
  </cols>
  <sheetData>
    <row r="1" spans="1:9" ht="23.25">
      <c r="A1" s="1" t="s">
        <v>181</v>
      </c>
    </row>
    <row r="2" spans="1:9" ht="15.75">
      <c r="B2" s="134" t="s">
        <v>249</v>
      </c>
    </row>
    <row r="3" spans="1:9" ht="19.5" thickBot="1">
      <c r="A3" s="4"/>
      <c r="B3" s="4" t="str">
        <f>'Ap B - Participant-Spend'!B3</f>
        <v>For Period Ending PY23Q4</v>
      </c>
      <c r="C3" s="4"/>
      <c r="D3" s="4"/>
      <c r="E3" s="4"/>
      <c r="F3" s="4"/>
      <c r="G3" s="4"/>
      <c r="H3" s="4"/>
    </row>
    <row r="4" spans="1:9" ht="52.5" customHeight="1" thickBot="1">
      <c r="A4" t="s">
        <v>184</v>
      </c>
      <c r="B4" s="27"/>
      <c r="C4" s="27"/>
      <c r="D4" s="670" t="s">
        <v>117</v>
      </c>
      <c r="E4" s="670"/>
      <c r="F4" s="671" t="s">
        <v>250</v>
      </c>
      <c r="G4" s="672"/>
      <c r="H4" s="673" t="s">
        <v>227</v>
      </c>
      <c r="I4" s="674"/>
    </row>
    <row r="5" spans="1:9" ht="21" customHeight="1" thickBot="1">
      <c r="B5" s="30"/>
      <c r="C5" s="30"/>
      <c r="D5" s="101" t="s">
        <v>186</v>
      </c>
      <c r="E5" s="102" t="s">
        <v>187</v>
      </c>
      <c r="F5" s="64" t="s">
        <v>188</v>
      </c>
      <c r="G5" s="65" t="s">
        <v>251</v>
      </c>
      <c r="H5" s="58" t="s">
        <v>190</v>
      </c>
      <c r="I5" s="59" t="s">
        <v>191</v>
      </c>
    </row>
    <row r="6" spans="1:9" ht="32.1" customHeight="1" thickBot="1">
      <c r="B6" s="29"/>
      <c r="C6" s="29"/>
      <c r="D6" s="675" t="s">
        <v>252</v>
      </c>
      <c r="E6" s="676"/>
      <c r="F6" s="677" t="s">
        <v>253</v>
      </c>
      <c r="G6" s="678"/>
      <c r="H6" s="679" t="s">
        <v>254</v>
      </c>
      <c r="I6" s="680"/>
    </row>
    <row r="7" spans="1:9" ht="30.75" thickBot="1">
      <c r="B7" s="46" t="s">
        <v>201</v>
      </c>
      <c r="C7" s="49" t="s">
        <v>255</v>
      </c>
      <c r="D7" s="103" t="s">
        <v>256</v>
      </c>
      <c r="E7" s="104" t="s">
        <v>257</v>
      </c>
      <c r="F7" s="91" t="s">
        <v>256</v>
      </c>
      <c r="G7" s="92" t="s">
        <v>257</v>
      </c>
      <c r="H7" s="210" t="s">
        <v>256</v>
      </c>
      <c r="I7" s="211" t="s">
        <v>257</v>
      </c>
    </row>
    <row r="8" spans="1:9" ht="18" customHeight="1">
      <c r="B8" s="663" t="s">
        <v>164</v>
      </c>
      <c r="C8" s="44" t="s">
        <v>119</v>
      </c>
      <c r="D8" s="117">
        <v>57</v>
      </c>
      <c r="E8" s="118">
        <v>1014</v>
      </c>
      <c r="F8" s="264">
        <v>184.40599999999998</v>
      </c>
      <c r="G8" s="265">
        <v>2720.5430000000001</v>
      </c>
      <c r="H8" s="117">
        <v>831.18893000000003</v>
      </c>
      <c r="I8" s="128">
        <v>15722.176789999994</v>
      </c>
    </row>
    <row r="9" spans="1:9" ht="18" customHeight="1">
      <c r="B9" s="664"/>
      <c r="C9" s="47" t="s">
        <v>121</v>
      </c>
      <c r="D9" s="119">
        <v>0</v>
      </c>
      <c r="E9" s="120">
        <v>1537</v>
      </c>
      <c r="F9" s="266">
        <v>0</v>
      </c>
      <c r="G9" s="267">
        <v>208.95</v>
      </c>
      <c r="H9" s="129">
        <v>0</v>
      </c>
      <c r="I9" s="121">
        <v>630.09632999999792</v>
      </c>
    </row>
    <row r="10" spans="1:9" ht="18" customHeight="1">
      <c r="B10" s="664"/>
      <c r="C10" s="50" t="s">
        <v>204</v>
      </c>
      <c r="D10" s="119">
        <v>0</v>
      </c>
      <c r="E10" s="120">
        <v>17601</v>
      </c>
      <c r="F10" s="268">
        <v>0</v>
      </c>
      <c r="G10" s="269">
        <v>1689.2260499999086</v>
      </c>
      <c r="H10" s="119">
        <v>0</v>
      </c>
      <c r="I10" s="121">
        <v>70407.980999994965</v>
      </c>
    </row>
    <row r="11" spans="1:9" ht="18" customHeight="1">
      <c r="B11" s="664"/>
      <c r="C11" s="50" t="s">
        <v>258</v>
      </c>
      <c r="D11" s="119">
        <v>0</v>
      </c>
      <c r="E11" s="120">
        <v>331</v>
      </c>
      <c r="F11" s="266">
        <v>0</v>
      </c>
      <c r="G11" s="269">
        <v>8.9038999999999611</v>
      </c>
      <c r="H11" s="129">
        <v>0</v>
      </c>
      <c r="I11" s="121">
        <v>2409.0638000000126</v>
      </c>
    </row>
    <row r="12" spans="1:9" ht="18" customHeight="1" thickBot="1">
      <c r="B12" s="412"/>
      <c r="C12" s="116" t="s">
        <v>206</v>
      </c>
      <c r="D12" s="122">
        <f>SUM(D8:D11)</f>
        <v>57</v>
      </c>
      <c r="E12" s="123">
        <f t="shared" ref="E12:I12" si="0">SUM(E8:E11)</f>
        <v>20483</v>
      </c>
      <c r="F12" s="270">
        <f t="shared" si="0"/>
        <v>184.40599999999998</v>
      </c>
      <c r="G12" s="271">
        <f t="shared" si="0"/>
        <v>4627.622949999909</v>
      </c>
      <c r="H12" s="167">
        <f t="shared" si="0"/>
        <v>831.18893000000003</v>
      </c>
      <c r="I12" s="242">
        <f t="shared" si="0"/>
        <v>89169.317919994981</v>
      </c>
    </row>
    <row r="13" spans="1:9" ht="18" customHeight="1">
      <c r="B13" s="663" t="s">
        <v>165</v>
      </c>
      <c r="C13" s="44" t="s">
        <v>259</v>
      </c>
      <c r="D13" s="117">
        <v>0</v>
      </c>
      <c r="E13" s="118">
        <v>24</v>
      </c>
      <c r="F13" s="264">
        <v>0</v>
      </c>
      <c r="G13" s="272">
        <v>378.35412000000002</v>
      </c>
      <c r="H13" s="117">
        <v>0</v>
      </c>
      <c r="I13" s="128">
        <v>908.46361999999988</v>
      </c>
    </row>
    <row r="14" spans="1:9" ht="18" customHeight="1">
      <c r="B14" s="664"/>
      <c r="C14" s="42" t="s">
        <v>126</v>
      </c>
      <c r="D14" s="119">
        <v>0</v>
      </c>
      <c r="E14" s="120">
        <v>256</v>
      </c>
      <c r="F14" s="268">
        <v>0</v>
      </c>
      <c r="G14" s="269">
        <v>69.390040000000013</v>
      </c>
      <c r="H14" s="119">
        <v>0</v>
      </c>
      <c r="I14" s="121">
        <v>593.62880999999993</v>
      </c>
    </row>
    <row r="15" spans="1:9" ht="15.75" thickBot="1">
      <c r="B15" s="664"/>
      <c r="C15" s="43" t="s">
        <v>128</v>
      </c>
      <c r="D15" s="124">
        <v>179</v>
      </c>
      <c r="E15" s="125">
        <v>0</v>
      </c>
      <c r="F15" s="273">
        <v>1031.9358300000006</v>
      </c>
      <c r="G15" s="274">
        <v>0</v>
      </c>
      <c r="H15" s="124">
        <v>2463.7186999999999</v>
      </c>
      <c r="I15" s="242">
        <v>0</v>
      </c>
    </row>
    <row r="16" spans="1:9" ht="20.100000000000001" customHeight="1">
      <c r="B16" s="54" t="s">
        <v>129</v>
      </c>
      <c r="C16" s="54" t="s">
        <v>129</v>
      </c>
      <c r="D16" s="117">
        <v>0</v>
      </c>
      <c r="E16" s="118">
        <v>170691</v>
      </c>
      <c r="F16" s="264">
        <v>0</v>
      </c>
      <c r="G16" s="265">
        <v>879.21</v>
      </c>
      <c r="H16" s="117">
        <v>0</v>
      </c>
      <c r="I16" s="128">
        <v>85348.6</v>
      </c>
    </row>
    <row r="17" spans="2:9" ht="15.75" thickBot="1">
      <c r="B17" s="48" t="s">
        <v>208</v>
      </c>
      <c r="C17" s="51"/>
      <c r="D17" s="105">
        <f>SUM(D12:D16)</f>
        <v>236</v>
      </c>
      <c r="E17" s="106">
        <f t="shared" ref="E17:I17" si="1">SUM(E12:E16)</f>
        <v>191454</v>
      </c>
      <c r="F17" s="275">
        <f t="shared" si="1"/>
        <v>1216.3418300000005</v>
      </c>
      <c r="G17" s="276">
        <f t="shared" si="1"/>
        <v>5954.5771099999092</v>
      </c>
      <c r="H17" s="105">
        <f t="shared" si="1"/>
        <v>3294.9076299999997</v>
      </c>
      <c r="I17" s="286">
        <f t="shared" si="1"/>
        <v>176020.01034999499</v>
      </c>
    </row>
    <row r="18" spans="2:9" ht="15.75" thickBot="1">
      <c r="B18" s="16"/>
      <c r="C18" s="53"/>
      <c r="D18" s="126"/>
      <c r="E18" s="109"/>
      <c r="F18" s="277"/>
      <c r="G18" s="278"/>
      <c r="H18" s="126"/>
      <c r="I18" s="251"/>
    </row>
    <row r="19" spans="2:9" ht="18" customHeight="1">
      <c r="B19" s="668" t="s">
        <v>72</v>
      </c>
      <c r="C19" s="79" t="s">
        <v>215</v>
      </c>
      <c r="D19" s="127">
        <v>0</v>
      </c>
      <c r="E19" s="128">
        <v>352</v>
      </c>
      <c r="F19" s="279">
        <v>0</v>
      </c>
      <c r="G19" s="265">
        <v>752.36900000000003</v>
      </c>
      <c r="H19" s="127">
        <v>0</v>
      </c>
      <c r="I19" s="128">
        <v>3418.4199999999996</v>
      </c>
    </row>
    <row r="20" spans="2:9">
      <c r="B20" s="669"/>
      <c r="C20" s="78" t="s">
        <v>260</v>
      </c>
      <c r="D20" s="129">
        <v>0</v>
      </c>
      <c r="E20" s="121">
        <v>617</v>
      </c>
      <c r="F20" s="266">
        <v>0</v>
      </c>
      <c r="G20" s="269">
        <v>77.659629999999652</v>
      </c>
      <c r="H20" s="129">
        <v>0</v>
      </c>
      <c r="I20" s="121">
        <v>3247.5489399999565</v>
      </c>
    </row>
    <row r="21" spans="2:9">
      <c r="B21" s="7" t="s">
        <v>261</v>
      </c>
      <c r="C21" s="56"/>
      <c r="D21" s="130">
        <f t="shared" ref="D21:I21" si="2">SUM(D19:D20)</f>
        <v>0</v>
      </c>
      <c r="E21" s="131">
        <f t="shared" si="2"/>
        <v>969</v>
      </c>
      <c r="F21" s="280">
        <f t="shared" si="2"/>
        <v>0</v>
      </c>
      <c r="G21" s="281">
        <f t="shared" si="2"/>
        <v>830.02862999999968</v>
      </c>
      <c r="H21" s="130">
        <f t="shared" si="2"/>
        <v>0</v>
      </c>
      <c r="I21" s="287">
        <f t="shared" si="2"/>
        <v>6665.9689399999561</v>
      </c>
    </row>
    <row r="22" spans="2:9">
      <c r="B22" s="9" t="s">
        <v>219</v>
      </c>
      <c r="C22" s="13"/>
      <c r="D22" s="132"/>
      <c r="E22" s="133"/>
      <c r="F22" s="282"/>
      <c r="G22" s="283"/>
      <c r="H22" s="132"/>
      <c r="I22" s="288"/>
    </row>
    <row r="23" spans="2:9" ht="15.75" thickBot="1">
      <c r="B23" s="10" t="s">
        <v>220</v>
      </c>
      <c r="C23" s="15"/>
      <c r="D23" s="107">
        <v>0</v>
      </c>
      <c r="E23" s="107">
        <v>0</v>
      </c>
      <c r="F23" s="284">
        <v>0</v>
      </c>
      <c r="G23" s="284">
        <v>0</v>
      </c>
      <c r="H23" s="107">
        <v>0</v>
      </c>
      <c r="I23" s="107">
        <v>0</v>
      </c>
    </row>
    <row r="24" spans="2:9" ht="12" customHeight="1">
      <c r="B24" s="16"/>
      <c r="C24" s="17"/>
      <c r="D24" s="108"/>
      <c r="E24" s="109"/>
      <c r="F24" s="285"/>
      <c r="G24" s="278"/>
      <c r="H24" s="108"/>
      <c r="I24" s="263"/>
    </row>
    <row r="25" spans="2:9" ht="18" customHeight="1" thickBot="1">
      <c r="B25" s="10" t="s">
        <v>222</v>
      </c>
      <c r="C25" s="15"/>
      <c r="D25" s="107">
        <f>SUM(D17,D21,D23)</f>
        <v>236</v>
      </c>
      <c r="E25" s="107">
        <f t="shared" ref="E25:I25" si="3">SUM(E17,E21,E23)</f>
        <v>192423</v>
      </c>
      <c r="F25" s="284">
        <f t="shared" si="3"/>
        <v>1216.3418300000005</v>
      </c>
      <c r="G25" s="276">
        <f t="shared" si="3"/>
        <v>6784.605739999909</v>
      </c>
      <c r="H25" s="107">
        <f t="shared" si="3"/>
        <v>3294.9076299999997</v>
      </c>
      <c r="I25" s="289">
        <f t="shared" si="3"/>
        <v>182685.97928999495</v>
      </c>
    </row>
    <row r="26" spans="2:9" ht="18.75" customHeight="1" thickBot="1">
      <c r="B26" s="18" t="s">
        <v>221</v>
      </c>
      <c r="C26" s="19"/>
      <c r="D26" s="110"/>
      <c r="E26" s="111"/>
      <c r="F26" s="94"/>
      <c r="G26" s="95"/>
      <c r="H26" s="93"/>
      <c r="I26" s="96"/>
    </row>
    <row r="27" spans="2:9">
      <c r="B27" s="20" t="s">
        <v>262</v>
      </c>
      <c r="C27" s="11"/>
      <c r="D27" s="11"/>
      <c r="E27" s="11"/>
      <c r="F27" s="11"/>
      <c r="G27" s="11"/>
      <c r="H27" s="11"/>
      <c r="I27" s="11"/>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5FFB2-9604-4CB0-A95F-E4D021D5E94E}">
  <sheetPr>
    <tabColor theme="4" tint="-0.249977111117893"/>
    <pageSetUpPr fitToPage="1"/>
  </sheetPr>
  <dimension ref="A1:I21"/>
  <sheetViews>
    <sheetView zoomScaleNormal="100" zoomScaleSheetLayoutView="100" workbookViewId="0">
      <pane ySplit="7" topLeftCell="A8" activePane="bottomLeft" state="frozen"/>
      <selection activeCell="I12" sqref="I12"/>
      <selection pane="bottomLeft" activeCell="B3" sqref="B3"/>
    </sheetView>
  </sheetViews>
  <sheetFormatPr defaultColWidth="9.28515625" defaultRowHeight="15"/>
  <cols>
    <col min="1" max="1" width="2.7109375" customWidth="1"/>
    <col min="2" max="2" width="22.140625" customWidth="1"/>
    <col min="3" max="3" width="35" customWidth="1"/>
    <col min="4" max="8" width="13.5703125" customWidth="1"/>
    <col min="9" max="9" width="14.5703125" customWidth="1"/>
    <col min="10" max="10" width="1.7109375" customWidth="1"/>
  </cols>
  <sheetData>
    <row r="1" spans="1:9" ht="23.25">
      <c r="A1" s="1" t="s">
        <v>181</v>
      </c>
    </row>
    <row r="2" spans="1:9" ht="15.75">
      <c r="B2" s="134" t="s">
        <v>263</v>
      </c>
    </row>
    <row r="3" spans="1:9" ht="19.5" thickBot="1">
      <c r="A3" s="4"/>
      <c r="B3" s="4" t="str">
        <f>'Ap B - Participant-Spend'!B3</f>
        <v>For Period Ending PY23Q4</v>
      </c>
      <c r="C3" s="4"/>
      <c r="D3" s="4"/>
      <c r="E3" s="4"/>
      <c r="F3" s="4"/>
      <c r="G3" s="4"/>
      <c r="H3" s="4"/>
    </row>
    <row r="4" spans="1:9" ht="32.1" customHeight="1" thickBot="1">
      <c r="A4" t="s">
        <v>184</v>
      </c>
      <c r="B4" s="413"/>
      <c r="C4" s="27"/>
      <c r="D4" s="684" t="s">
        <v>117</v>
      </c>
      <c r="E4" s="660"/>
      <c r="F4" s="671" t="s">
        <v>250</v>
      </c>
      <c r="G4" s="672"/>
      <c r="H4" s="673" t="s">
        <v>227</v>
      </c>
      <c r="I4" s="674"/>
    </row>
    <row r="5" spans="1:9" ht="21" customHeight="1" thickBot="1">
      <c r="B5" s="66"/>
      <c r="C5" s="30"/>
      <c r="D5" s="57" t="s">
        <v>186</v>
      </c>
      <c r="E5" s="59" t="s">
        <v>187</v>
      </c>
      <c r="F5" s="64" t="s">
        <v>188</v>
      </c>
      <c r="G5" s="65" t="s">
        <v>251</v>
      </c>
      <c r="H5" s="58" t="s">
        <v>190</v>
      </c>
      <c r="I5" s="59" t="s">
        <v>191</v>
      </c>
    </row>
    <row r="6" spans="1:9" ht="32.1" customHeight="1" thickBot="1">
      <c r="B6" s="67"/>
      <c r="C6" s="29"/>
      <c r="D6" s="685" t="s">
        <v>252</v>
      </c>
      <c r="E6" s="686"/>
      <c r="F6" s="677" t="s">
        <v>253</v>
      </c>
      <c r="G6" s="678"/>
      <c r="H6" s="679" t="s">
        <v>254</v>
      </c>
      <c r="I6" s="680"/>
    </row>
    <row r="7" spans="1:9" ht="30.75" thickBot="1">
      <c r="B7" s="453" t="s">
        <v>209</v>
      </c>
      <c r="C7" s="453" t="s">
        <v>210</v>
      </c>
      <c r="D7" s="454" t="s">
        <v>264</v>
      </c>
      <c r="E7" s="455" t="s">
        <v>265</v>
      </c>
      <c r="F7" s="454" t="s">
        <v>264</v>
      </c>
      <c r="G7" s="455" t="s">
        <v>265</v>
      </c>
      <c r="H7" s="454" t="s">
        <v>264</v>
      </c>
      <c r="I7" s="455" t="s">
        <v>265</v>
      </c>
    </row>
    <row r="8" spans="1:9" ht="18" customHeight="1" thickBot="1">
      <c r="B8" s="456" t="s">
        <v>130</v>
      </c>
      <c r="C8" s="456" t="s">
        <v>131</v>
      </c>
      <c r="D8" s="457">
        <v>9</v>
      </c>
      <c r="E8" s="458" t="s">
        <v>19</v>
      </c>
      <c r="F8" s="459">
        <v>604.93984999999998</v>
      </c>
      <c r="G8" s="460" t="s">
        <v>19</v>
      </c>
      <c r="H8" s="461">
        <v>1986.2643000000003</v>
      </c>
      <c r="I8" s="462" t="s">
        <v>19</v>
      </c>
    </row>
    <row r="9" spans="1:9" ht="18" customHeight="1">
      <c r="B9" s="681" t="s">
        <v>132</v>
      </c>
      <c r="C9" s="44" t="s">
        <v>133</v>
      </c>
      <c r="D9" s="136">
        <v>1</v>
      </c>
      <c r="E9" s="137">
        <v>7</v>
      </c>
      <c r="F9" s="292">
        <v>0.65</v>
      </c>
      <c r="G9" s="293">
        <v>124.88391000000001</v>
      </c>
      <c r="H9" s="153">
        <v>11.1839</v>
      </c>
      <c r="I9" s="358">
        <v>8429.1333200000008</v>
      </c>
    </row>
    <row r="10" spans="1:9" ht="18" customHeight="1">
      <c r="B10" s="666"/>
      <c r="C10" s="43" t="s">
        <v>134</v>
      </c>
      <c r="D10" s="139">
        <v>0</v>
      </c>
      <c r="E10" s="140">
        <v>0</v>
      </c>
      <c r="F10" s="266">
        <v>0</v>
      </c>
      <c r="G10" s="269">
        <v>0</v>
      </c>
      <c r="H10" s="129">
        <v>0</v>
      </c>
      <c r="I10" s="288">
        <v>0</v>
      </c>
    </row>
    <row r="11" spans="1:9" ht="18" customHeight="1" thickBot="1">
      <c r="B11" s="682"/>
      <c r="C11" s="68" t="s">
        <v>135</v>
      </c>
      <c r="D11" s="142">
        <v>0</v>
      </c>
      <c r="E11" s="97">
        <v>0</v>
      </c>
      <c r="F11" s="290">
        <v>0</v>
      </c>
      <c r="G11" s="291">
        <v>0</v>
      </c>
      <c r="H11" s="167">
        <v>0</v>
      </c>
      <c r="I11" s="356">
        <v>0</v>
      </c>
    </row>
    <row r="12" spans="1:9" ht="18" customHeight="1" thickBot="1">
      <c r="B12" s="18" t="s">
        <v>213</v>
      </c>
      <c r="C12" s="60"/>
      <c r="D12" s="143">
        <f>SUM(D8:D11)</f>
        <v>10</v>
      </c>
      <c r="E12" s="143">
        <f t="shared" ref="E12:I12" si="0">SUM(E8:E11)</f>
        <v>7</v>
      </c>
      <c r="F12" s="275">
        <f t="shared" si="0"/>
        <v>605.58984999999996</v>
      </c>
      <c r="G12" s="294">
        <f t="shared" si="0"/>
        <v>124.88391000000001</v>
      </c>
      <c r="H12" s="190">
        <f t="shared" si="0"/>
        <v>1997.4482000000003</v>
      </c>
      <c r="I12" s="190">
        <f t="shared" si="0"/>
        <v>8429.1333200000008</v>
      </c>
    </row>
    <row r="13" spans="1:9" s="11" customFormat="1" ht="21" customHeight="1" thickBot="1">
      <c r="B13" s="55"/>
      <c r="C13" s="62"/>
      <c r="D13" s="144"/>
      <c r="E13" s="145"/>
      <c r="F13" s="295"/>
      <c r="G13" s="296"/>
      <c r="H13" s="192"/>
      <c r="I13" s="357"/>
    </row>
    <row r="14" spans="1:9">
      <c r="B14" s="668" t="s">
        <v>72</v>
      </c>
      <c r="C14" s="74" t="s">
        <v>133</v>
      </c>
      <c r="D14" s="138">
        <v>0</v>
      </c>
      <c r="E14" s="137">
        <v>0</v>
      </c>
      <c r="F14" s="292">
        <v>0</v>
      </c>
      <c r="G14" s="293">
        <v>0</v>
      </c>
      <c r="H14" s="153">
        <v>0</v>
      </c>
      <c r="I14" s="358">
        <v>0</v>
      </c>
    </row>
    <row r="15" spans="1:9" ht="15.75" thickBot="1">
      <c r="B15" s="683"/>
      <c r="C15" s="75" t="s">
        <v>135</v>
      </c>
      <c r="D15" s="135">
        <v>0</v>
      </c>
      <c r="E15" s="97">
        <v>0</v>
      </c>
      <c r="F15" s="290">
        <v>0</v>
      </c>
      <c r="G15" s="291">
        <v>0</v>
      </c>
      <c r="H15" s="167">
        <v>0</v>
      </c>
      <c r="I15" s="242">
        <v>0</v>
      </c>
    </row>
    <row r="16" spans="1:9" ht="15.75" customHeight="1" thickBot="1">
      <c r="B16" s="6" t="s">
        <v>218</v>
      </c>
      <c r="C16" s="69"/>
      <c r="D16" s="146">
        <v>0</v>
      </c>
      <c r="E16" s="146">
        <v>0</v>
      </c>
      <c r="F16" s="275">
        <v>0</v>
      </c>
      <c r="G16" s="294">
        <v>0</v>
      </c>
      <c r="H16" s="359">
        <v>0</v>
      </c>
      <c r="I16" s="359">
        <v>0</v>
      </c>
    </row>
    <row r="17" spans="2:9" ht="15.75" thickBot="1">
      <c r="B17" s="70" t="s">
        <v>219</v>
      </c>
      <c r="C17" s="71"/>
      <c r="D17" s="147"/>
      <c r="E17" s="148"/>
      <c r="F17" s="297"/>
      <c r="G17" s="298"/>
      <c r="H17" s="360"/>
      <c r="I17" s="361"/>
    </row>
    <row r="18" spans="2:9" ht="15.75" thickBot="1">
      <c r="B18" s="18" t="s">
        <v>220</v>
      </c>
      <c r="C18" s="60"/>
      <c r="D18" s="149">
        <v>0</v>
      </c>
      <c r="E18" s="149">
        <v>0</v>
      </c>
      <c r="F18" s="275">
        <v>0</v>
      </c>
      <c r="G18" s="294">
        <v>0</v>
      </c>
      <c r="H18" s="362">
        <v>0</v>
      </c>
      <c r="I18" s="362">
        <v>0</v>
      </c>
    </row>
    <row r="19" spans="2:9" ht="15.75" thickBot="1">
      <c r="B19" s="16"/>
      <c r="C19" s="61"/>
      <c r="D19" s="150"/>
      <c r="E19" s="151"/>
      <c r="F19" s="299"/>
      <c r="G19" s="300"/>
      <c r="H19" s="363"/>
      <c r="I19" s="364"/>
    </row>
    <row r="20" spans="2:9" ht="15.75" thickBot="1">
      <c r="B20" s="10" t="s">
        <v>222</v>
      </c>
      <c r="C20" s="63"/>
      <c r="D20" s="152">
        <f>SUM(D12,D16)</f>
        <v>10</v>
      </c>
      <c r="E20" s="152">
        <f t="shared" ref="E20:I20" si="1">SUM(E12,E16)</f>
        <v>7</v>
      </c>
      <c r="F20" s="301">
        <f t="shared" si="1"/>
        <v>605.58984999999996</v>
      </c>
      <c r="G20" s="294">
        <f t="shared" si="1"/>
        <v>124.88391000000001</v>
      </c>
      <c r="H20" s="365">
        <f t="shared" si="1"/>
        <v>1997.4482000000003</v>
      </c>
      <c r="I20" s="365">
        <f t="shared" si="1"/>
        <v>8429.1333200000008</v>
      </c>
    </row>
    <row r="21" spans="2:9" ht="15" customHeight="1" thickBot="1">
      <c r="B21" s="18" t="s">
        <v>221</v>
      </c>
      <c r="C21" s="31"/>
      <c r="D21" s="34"/>
      <c r="E21" s="36"/>
      <c r="F21" s="354"/>
      <c r="G21" s="355"/>
      <c r="H21" s="34"/>
      <c r="I21" s="36"/>
    </row>
  </sheetData>
  <mergeCells count="8">
    <mergeCell ref="B9:B11"/>
    <mergeCell ref="B14:B15"/>
    <mergeCell ref="D4:E4"/>
    <mergeCell ref="F4:G4"/>
    <mergeCell ref="H4:I4"/>
    <mergeCell ref="D6:E6"/>
    <mergeCell ref="F6:G6"/>
    <mergeCell ref="H6:I6"/>
  </mergeCells>
  <pageMargins left="0.7" right="0.7" top="0.75" bottom="0.75" header="0.3" footer="0.3"/>
  <pageSetup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A72D2-C107-4FC2-8457-0B6C2415B09C}">
  <sheetPr>
    <pageSetUpPr fitToPage="1"/>
  </sheetPr>
  <dimension ref="A2:N20"/>
  <sheetViews>
    <sheetView zoomScaleNormal="100" workbookViewId="0">
      <selection activeCell="B21" sqref="B21"/>
    </sheetView>
  </sheetViews>
  <sheetFormatPr defaultRowHeight="15"/>
  <cols>
    <col min="1" max="1" width="2.7109375" customWidth="1"/>
    <col min="2" max="2" width="23" customWidth="1"/>
    <col min="3" max="3" width="10.28515625" customWidth="1"/>
    <col min="4" max="4" width="16.28515625" customWidth="1"/>
    <col min="5" max="5" width="17.28515625" customWidth="1"/>
    <col min="6" max="6" width="12.7109375" customWidth="1"/>
    <col min="7" max="7" width="16.85546875" bestFit="1" customWidth="1"/>
    <col min="8" max="8" width="17.42578125" bestFit="1" customWidth="1"/>
    <col min="9" max="9" width="14.28515625" customWidth="1"/>
    <col min="10" max="10" width="16.42578125" bestFit="1" customWidth="1"/>
    <col min="11" max="12" width="18" bestFit="1" customWidth="1"/>
    <col min="13" max="13" width="20.5703125" bestFit="1" customWidth="1"/>
    <col min="14" max="14" width="20.7109375" customWidth="1"/>
  </cols>
  <sheetData>
    <row r="2" spans="1:14" ht="18.75">
      <c r="A2" s="302"/>
      <c r="B2" s="463" t="s">
        <v>266</v>
      </c>
      <c r="C2" s="303"/>
      <c r="D2" s="303"/>
      <c r="E2" s="302"/>
      <c r="F2" s="302"/>
      <c r="G2" s="302"/>
      <c r="H2" s="302"/>
      <c r="I2" s="302"/>
      <c r="J2" s="302"/>
      <c r="K2" s="302"/>
      <c r="L2" s="302"/>
      <c r="M2" s="302"/>
      <c r="N2" s="302"/>
    </row>
    <row r="3" spans="1:14" ht="19.5" thickBot="1">
      <c r="A3" s="302"/>
      <c r="B3" s="463" t="str">
        <f>'Ap B - Participant-Spend'!B3</f>
        <v>For Period Ending PY23Q4</v>
      </c>
      <c r="C3" s="303"/>
      <c r="D3" s="303"/>
      <c r="E3" s="302"/>
      <c r="F3" s="302"/>
      <c r="G3" s="302"/>
      <c r="H3" s="302"/>
      <c r="I3" s="302"/>
      <c r="J3" s="302"/>
      <c r="K3" s="302"/>
      <c r="L3" s="302"/>
      <c r="M3" s="302"/>
      <c r="N3" s="302"/>
    </row>
    <row r="4" spans="1:14" ht="18.75" customHeight="1">
      <c r="A4" s="302"/>
      <c r="B4" s="693" t="s">
        <v>267</v>
      </c>
      <c r="C4" s="694"/>
      <c r="D4" s="694"/>
      <c r="E4" s="694"/>
      <c r="F4" s="694"/>
      <c r="G4" s="694"/>
      <c r="H4" s="694"/>
      <c r="I4" s="694"/>
      <c r="J4" s="694"/>
      <c r="K4" s="694"/>
      <c r="L4" s="694"/>
      <c r="M4" s="694"/>
      <c r="N4" s="694"/>
    </row>
    <row r="5" spans="1:14" ht="19.5" thickBot="1">
      <c r="A5" s="302"/>
      <c r="B5" s="695"/>
      <c r="C5" s="696"/>
      <c r="D5" s="696"/>
      <c r="E5" s="696"/>
      <c r="F5" s="696"/>
      <c r="G5" s="696"/>
      <c r="H5" s="696"/>
      <c r="I5" s="696"/>
      <c r="J5" s="696"/>
      <c r="K5" s="696"/>
      <c r="L5" s="696"/>
      <c r="M5" s="696"/>
      <c r="N5" s="696"/>
    </row>
    <row r="6" spans="1:14" ht="44.25" customHeight="1">
      <c r="A6" s="464"/>
      <c r="B6" s="697" t="s">
        <v>268</v>
      </c>
      <c r="C6" s="699" t="s">
        <v>269</v>
      </c>
      <c r="D6" s="699" t="s">
        <v>270</v>
      </c>
      <c r="E6" s="465" t="s">
        <v>271</v>
      </c>
      <c r="F6" s="699" t="s">
        <v>272</v>
      </c>
      <c r="G6" s="699" t="s">
        <v>273</v>
      </c>
      <c r="H6" s="701" t="s">
        <v>274</v>
      </c>
      <c r="I6" s="687" t="s">
        <v>275</v>
      </c>
      <c r="J6" s="687" t="s">
        <v>276</v>
      </c>
      <c r="K6" s="687" t="s">
        <v>277</v>
      </c>
      <c r="L6" s="687" t="s">
        <v>278</v>
      </c>
      <c r="M6" s="689" t="s">
        <v>279</v>
      </c>
      <c r="N6" s="691" t="s">
        <v>280</v>
      </c>
    </row>
    <row r="7" spans="1:14" ht="18.75">
      <c r="A7" s="304"/>
      <c r="B7" s="698"/>
      <c r="C7" s="700"/>
      <c r="D7" s="700"/>
      <c r="E7" s="466" t="s">
        <v>281</v>
      </c>
      <c r="F7" s="700"/>
      <c r="G7" s="700"/>
      <c r="H7" s="688"/>
      <c r="I7" s="688"/>
      <c r="J7" s="688"/>
      <c r="K7" s="688"/>
      <c r="L7" s="688"/>
      <c r="M7" s="690"/>
      <c r="N7" s="692"/>
    </row>
    <row r="8" spans="1:14" ht="31.5">
      <c r="A8" s="302"/>
      <c r="B8" s="467"/>
      <c r="C8" s="468"/>
      <c r="D8" s="468"/>
      <c r="E8" s="469" t="s">
        <v>10</v>
      </c>
      <c r="F8" s="469" t="s">
        <v>11</v>
      </c>
      <c r="G8" s="469" t="s">
        <v>282</v>
      </c>
      <c r="H8" s="469" t="s">
        <v>283</v>
      </c>
      <c r="I8" s="469" t="s">
        <v>14</v>
      </c>
      <c r="J8" s="469" t="s">
        <v>284</v>
      </c>
      <c r="K8" s="469" t="s">
        <v>285</v>
      </c>
      <c r="L8" s="469" t="s">
        <v>286</v>
      </c>
      <c r="M8" s="469" t="s">
        <v>287</v>
      </c>
      <c r="N8" s="470" t="s">
        <v>288</v>
      </c>
    </row>
    <row r="9" spans="1:14" ht="18.75">
      <c r="A9" s="302"/>
      <c r="B9" s="471"/>
      <c r="C9" s="472"/>
      <c r="D9" s="472"/>
      <c r="E9" s="472"/>
      <c r="F9" s="472"/>
      <c r="G9" s="472"/>
      <c r="H9" s="472"/>
      <c r="I9" s="472"/>
      <c r="J9" s="472"/>
      <c r="K9" s="472"/>
      <c r="L9" s="472"/>
      <c r="M9" s="473"/>
      <c r="N9" s="474"/>
    </row>
    <row r="10" spans="1:14" ht="18.75">
      <c r="A10" s="302"/>
      <c r="B10" s="475" t="s">
        <v>289</v>
      </c>
      <c r="C10" s="476">
        <v>2019</v>
      </c>
      <c r="D10" s="476" t="s">
        <v>290</v>
      </c>
      <c r="E10" s="477">
        <v>514447498</v>
      </c>
      <c r="F10" s="477">
        <v>40069</v>
      </c>
      <c r="G10" s="477">
        <f>E10-F10</f>
        <v>514407429</v>
      </c>
      <c r="H10" s="478"/>
      <c r="I10" s="478"/>
      <c r="J10" s="478"/>
      <c r="K10" s="478"/>
      <c r="L10" s="478"/>
      <c r="M10" s="479"/>
      <c r="N10" s="480"/>
    </row>
    <row r="11" spans="1:14" ht="18.75">
      <c r="A11" s="302"/>
      <c r="B11" s="481"/>
      <c r="C11" s="476">
        <v>2020</v>
      </c>
      <c r="D11" s="476" t="s">
        <v>291</v>
      </c>
      <c r="E11" s="477">
        <v>485443069</v>
      </c>
      <c r="F11" s="477">
        <v>75903</v>
      </c>
      <c r="G11" s="477">
        <f t="shared" ref="G11:G12" si="0">E11-F11</f>
        <v>485367166</v>
      </c>
      <c r="H11" s="478"/>
      <c r="I11" s="478"/>
      <c r="J11" s="478"/>
      <c r="K11" s="478"/>
      <c r="L11" s="478"/>
      <c r="M11" s="479"/>
      <c r="N11" s="480"/>
    </row>
    <row r="12" spans="1:14" ht="18.75">
      <c r="A12" s="302"/>
      <c r="B12" s="475"/>
      <c r="C12" s="476">
        <v>2021</v>
      </c>
      <c r="D12" s="476" t="s">
        <v>292</v>
      </c>
      <c r="E12" s="477">
        <v>501043439</v>
      </c>
      <c r="F12" s="477">
        <v>-2442</v>
      </c>
      <c r="G12" s="477">
        <f t="shared" si="0"/>
        <v>501045881</v>
      </c>
      <c r="H12" s="478"/>
      <c r="I12" s="478"/>
      <c r="J12" s="478"/>
      <c r="K12" s="478"/>
      <c r="L12" s="478"/>
      <c r="M12" s="479"/>
      <c r="N12" s="480"/>
    </row>
    <row r="13" spans="1:14" ht="19.5" thickBot="1">
      <c r="A13" s="302"/>
      <c r="B13" s="482"/>
      <c r="C13" s="483">
        <v>2022</v>
      </c>
      <c r="D13" s="484" t="s">
        <v>293</v>
      </c>
      <c r="E13" s="485">
        <v>503022491</v>
      </c>
      <c r="F13" s="485">
        <v>880</v>
      </c>
      <c r="G13" s="485">
        <v>503021611</v>
      </c>
      <c r="H13" s="486">
        <f>AVERAGE(G11:G13)</f>
        <v>496478219.33333331</v>
      </c>
      <c r="I13" s="487">
        <v>5.0000000000000001E-3</v>
      </c>
      <c r="J13" s="486">
        <f>I13*H13</f>
        <v>2482391.0966666667</v>
      </c>
      <c r="K13" s="487">
        <v>1.6000000000000001E-3</v>
      </c>
      <c r="L13" s="486">
        <f>K13*H13</f>
        <v>794365.15093333332</v>
      </c>
      <c r="M13" s="487">
        <v>3.3999999999999998E-3</v>
      </c>
      <c r="N13" s="488">
        <f>M13*H13</f>
        <v>1688025.9457333332</v>
      </c>
    </row>
    <row r="14" spans="1:14" ht="18.75">
      <c r="A14" s="302"/>
      <c r="B14" s="489"/>
      <c r="C14" s="490"/>
      <c r="D14" s="490"/>
      <c r="E14" s="491"/>
      <c r="F14" s="492"/>
      <c r="G14" s="492"/>
      <c r="H14" s="493"/>
      <c r="I14" s="493"/>
      <c r="J14" s="493"/>
      <c r="K14" s="493"/>
      <c r="L14" s="493"/>
      <c r="M14" s="493"/>
      <c r="N14" s="493"/>
    </row>
    <row r="15" spans="1:14" ht="18.75">
      <c r="A15" s="302"/>
      <c r="B15" s="306" t="s">
        <v>294</v>
      </c>
      <c r="C15" s="494"/>
      <c r="D15" s="494"/>
      <c r="E15" s="495"/>
      <c r="F15" s="495"/>
      <c r="G15" s="495"/>
      <c r="H15" s="495"/>
      <c r="I15" s="495"/>
      <c r="J15" s="495"/>
      <c r="K15" s="495"/>
      <c r="L15" s="495"/>
      <c r="M15" s="495"/>
      <c r="N15" s="495"/>
    </row>
    <row r="16" spans="1:14" ht="18.75">
      <c r="A16" s="302"/>
      <c r="B16" s="307" t="s">
        <v>295</v>
      </c>
      <c r="C16" s="494"/>
      <c r="D16" s="494"/>
      <c r="E16" s="495"/>
      <c r="F16" s="495"/>
      <c r="G16" s="495"/>
      <c r="H16" s="495"/>
      <c r="I16" s="495"/>
      <c r="J16" s="495"/>
      <c r="K16" s="495"/>
      <c r="L16" s="495"/>
      <c r="M16" s="495"/>
      <c r="N16" s="495"/>
    </row>
    <row r="17" spans="2:14" ht="18.75">
      <c r="B17" s="307" t="s">
        <v>296</v>
      </c>
      <c r="C17" s="494"/>
      <c r="D17" s="494"/>
      <c r="E17" s="495"/>
      <c r="F17" s="495"/>
      <c r="G17" s="495"/>
      <c r="H17" s="495"/>
      <c r="I17" s="495"/>
      <c r="J17" s="495"/>
      <c r="K17" s="495"/>
      <c r="L17" s="495"/>
      <c r="M17" s="495"/>
      <c r="N17" s="495"/>
    </row>
    <row r="18" spans="2:14" ht="18.75">
      <c r="C18" s="494"/>
      <c r="D18" s="494"/>
      <c r="E18" s="495"/>
      <c r="F18" s="495"/>
      <c r="G18" s="495"/>
      <c r="H18" s="495"/>
      <c r="I18" s="495"/>
      <c r="J18" s="495"/>
      <c r="K18" s="495"/>
      <c r="L18" s="495"/>
      <c r="M18" s="495"/>
      <c r="N18" s="495"/>
    </row>
    <row r="19" spans="2:14" ht="15.75">
      <c r="M19" s="305"/>
      <c r="N19" s="305"/>
    </row>
    <row r="20" spans="2:14" ht="15.75">
      <c r="M20" s="305"/>
      <c r="N20" s="305"/>
    </row>
  </sheetData>
  <mergeCells count="13">
    <mergeCell ref="L6:L7"/>
    <mergeCell ref="M6:M7"/>
    <mergeCell ref="N6:N7"/>
    <mergeCell ref="B4:N5"/>
    <mergeCell ref="B6:B7"/>
    <mergeCell ref="C6:C7"/>
    <mergeCell ref="D6:D7"/>
    <mergeCell ref="F6:F7"/>
    <mergeCell ref="G6:G7"/>
    <mergeCell ref="H6:H7"/>
    <mergeCell ref="I6:I7"/>
    <mergeCell ref="J6:J7"/>
    <mergeCell ref="K6:K7"/>
  </mergeCells>
  <pageMargins left="0.7" right="0.7" top="0.75" bottom="0.75" header="0.3" footer="0.3"/>
  <pageSetup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10BAA-D1D9-47DC-9488-BC564F6225C1}">
  <sheetPr>
    <tabColor theme="4" tint="0.39997558519241921"/>
    <pageSetUpPr fitToPage="1"/>
  </sheetPr>
  <dimension ref="B1:S31"/>
  <sheetViews>
    <sheetView zoomScaleNormal="100" workbookViewId="0">
      <selection activeCell="I3" sqref="I3"/>
    </sheetView>
  </sheetViews>
  <sheetFormatPr defaultColWidth="9.140625" defaultRowHeight="14.25"/>
  <cols>
    <col min="1" max="1" width="4.85546875" style="565" customWidth="1"/>
    <col min="2" max="2" width="35" style="565" customWidth="1"/>
    <col min="3" max="3" width="28.140625" style="565" customWidth="1"/>
    <col min="4" max="4" width="21.42578125" style="565" customWidth="1"/>
    <col min="5" max="5" width="28.85546875" style="565" customWidth="1"/>
    <col min="6" max="6" width="9.140625" style="565"/>
    <col min="7" max="7" width="16.85546875" style="565" customWidth="1"/>
    <col min="8" max="9" width="11.5703125" style="565" bestFit="1" customWidth="1"/>
    <col min="10" max="16384" width="9.140625" style="565"/>
  </cols>
  <sheetData>
    <row r="1" spans="2:19" ht="18">
      <c r="B1" s="564" t="s">
        <v>297</v>
      </c>
    </row>
    <row r="2" spans="2:19" ht="18">
      <c r="B2" s="564"/>
    </row>
    <row r="3" spans="2:19" ht="119.45" customHeight="1">
      <c r="B3" s="702" t="s">
        <v>298</v>
      </c>
      <c r="C3" s="702"/>
      <c r="D3" s="702"/>
      <c r="E3" s="702"/>
      <c r="G3" s="566"/>
      <c r="H3" s="566"/>
      <c r="I3" s="566"/>
      <c r="J3" s="566"/>
      <c r="K3" s="566"/>
      <c r="L3" s="566"/>
      <c r="M3" s="566"/>
      <c r="N3" s="566"/>
      <c r="O3" s="566"/>
      <c r="P3" s="566"/>
      <c r="Q3" s="566"/>
      <c r="R3" s="566"/>
      <c r="S3" s="566"/>
    </row>
    <row r="4" spans="2:19" ht="15.75">
      <c r="B4" s="567"/>
    </row>
    <row r="5" spans="2:19" customFormat="1" ht="15">
      <c r="B5" t="s">
        <v>299</v>
      </c>
    </row>
    <row r="6" spans="2:19" customFormat="1" ht="36">
      <c r="B6" s="568" t="s">
        <v>300</v>
      </c>
      <c r="C6" s="33" t="s">
        <v>301</v>
      </c>
      <c r="D6" s="33" t="s">
        <v>82</v>
      </c>
      <c r="E6" s="309" t="s">
        <v>83</v>
      </c>
      <c r="H6" s="569" t="s">
        <v>302</v>
      </c>
      <c r="I6" s="569" t="s">
        <v>303</v>
      </c>
    </row>
    <row r="7" spans="2:19" customFormat="1" ht="15">
      <c r="B7" s="310" t="s">
        <v>57</v>
      </c>
      <c r="C7" s="625">
        <v>179315.31800000003</v>
      </c>
      <c r="D7" s="625">
        <v>155620.20000000001</v>
      </c>
      <c r="E7" s="366">
        <f>C7/D7</f>
        <v>1.1522624826340027</v>
      </c>
      <c r="G7" s="13" t="s">
        <v>304</v>
      </c>
      <c r="H7" s="626">
        <v>196407.86852000005</v>
      </c>
      <c r="I7" s="626">
        <v>190701.20622878039</v>
      </c>
    </row>
    <row r="8" spans="2:19" customFormat="1" ht="15">
      <c r="B8" s="310" t="s">
        <v>72</v>
      </c>
      <c r="C8" s="625">
        <v>6665.9690000000001</v>
      </c>
      <c r="D8" s="625">
        <v>3848.3</v>
      </c>
      <c r="E8" s="366">
        <f t="shared" ref="E8:E10" si="0">C8/D8</f>
        <v>1.7321853805576488</v>
      </c>
      <c r="G8" s="13" t="s">
        <v>305</v>
      </c>
      <c r="H8" s="627">
        <v>1321220.2770799999</v>
      </c>
      <c r="I8" s="628">
        <v>1273462.60388131</v>
      </c>
    </row>
    <row r="9" spans="2:19" customFormat="1" ht="15">
      <c r="B9" s="310" t="s">
        <v>73</v>
      </c>
      <c r="C9" s="625">
        <v>10426.58152</v>
      </c>
      <c r="D9" s="625">
        <v>20957.5</v>
      </c>
      <c r="E9" s="366">
        <f t="shared" si="0"/>
        <v>0.49751074889657637</v>
      </c>
      <c r="G9" t="s">
        <v>306</v>
      </c>
    </row>
    <row r="10" spans="2:19" customFormat="1" ht="30">
      <c r="B10" s="311" t="s">
        <v>60</v>
      </c>
      <c r="C10" s="374">
        <f>SUM(C7:C9)</f>
        <v>196407.86852000005</v>
      </c>
      <c r="D10" s="374">
        <f>SUM(D7:D9)</f>
        <v>180426</v>
      </c>
      <c r="E10" s="367">
        <f t="shared" si="0"/>
        <v>1.0885785226076068</v>
      </c>
    </row>
    <row r="11" spans="2:19" customFormat="1" ht="15"/>
    <row r="12" spans="2:19" customFormat="1" ht="15">
      <c r="B12" t="s">
        <v>307</v>
      </c>
    </row>
    <row r="13" spans="2:19" customFormat="1" ht="24">
      <c r="B13" s="308" t="s">
        <v>300</v>
      </c>
      <c r="C13" s="33" t="s">
        <v>301</v>
      </c>
      <c r="D13" s="33" t="s">
        <v>82</v>
      </c>
      <c r="E13" s="309" t="s">
        <v>83</v>
      </c>
    </row>
    <row r="14" spans="2:19" customFormat="1" ht="15">
      <c r="B14" s="310" t="s">
        <v>57</v>
      </c>
      <c r="C14" s="625">
        <v>175383.32500000001</v>
      </c>
      <c r="D14" s="625">
        <v>155620.20000000001</v>
      </c>
      <c r="E14" s="366">
        <f t="shared" ref="E14:E17" si="1">C14/D14</f>
        <v>1.1269958848529946</v>
      </c>
    </row>
    <row r="15" spans="2:19" customFormat="1" ht="15">
      <c r="B15" s="310" t="s">
        <v>72</v>
      </c>
      <c r="C15" s="625">
        <v>4785.5183988003755</v>
      </c>
      <c r="D15" s="625">
        <v>3848.3</v>
      </c>
      <c r="E15" s="366">
        <f t="shared" si="1"/>
        <v>1.2435408878726646</v>
      </c>
    </row>
    <row r="16" spans="2:19" customFormat="1" ht="15">
      <c r="B16" s="310" t="s">
        <v>73</v>
      </c>
      <c r="C16" s="625">
        <v>10532.36282998</v>
      </c>
      <c r="D16" s="625">
        <v>20957.5</v>
      </c>
      <c r="E16" s="366">
        <f t="shared" si="1"/>
        <v>0.50255816915090068</v>
      </c>
    </row>
    <row r="17" spans="2:7" customFormat="1" ht="30">
      <c r="B17" s="311" t="s">
        <v>60</v>
      </c>
      <c r="C17" s="374">
        <f t="shared" ref="C17:D17" si="2">SUM(C14:C16)</f>
        <v>190701.20622878039</v>
      </c>
      <c r="D17" s="374">
        <f t="shared" si="2"/>
        <v>180426</v>
      </c>
      <c r="E17" s="367">
        <f t="shared" si="1"/>
        <v>1.056949698096618</v>
      </c>
    </row>
    <row r="18" spans="2:7" customFormat="1" ht="15">
      <c r="B18" s="703" t="s">
        <v>308</v>
      </c>
      <c r="C18" s="703"/>
      <c r="D18" s="703"/>
      <c r="G18" t="s">
        <v>309</v>
      </c>
    </row>
    <row r="19" spans="2:7" customFormat="1" ht="15">
      <c r="B19" s="703"/>
      <c r="C19" s="703"/>
      <c r="D19" s="703"/>
    </row>
    <row r="20" spans="2:7" customFormat="1" ht="15">
      <c r="B20" s="570"/>
      <c r="C20" s="349"/>
      <c r="D20" s="349"/>
      <c r="E20" s="349"/>
    </row>
    <row r="21" spans="2:7" customFormat="1" ht="15">
      <c r="B21" s="350"/>
      <c r="C21" s="571"/>
      <c r="D21" s="571"/>
      <c r="E21" s="572"/>
    </row>
    <row r="22" spans="2:7" customFormat="1" ht="15">
      <c r="B22" s="350"/>
      <c r="C22" s="571"/>
      <c r="D22" s="571"/>
      <c r="E22" s="572"/>
    </row>
    <row r="23" spans="2:7" customFormat="1" ht="15">
      <c r="B23" s="350"/>
      <c r="C23" s="571"/>
      <c r="D23" s="571"/>
      <c r="E23" s="572"/>
    </row>
    <row r="24" spans="2:7" customFormat="1" ht="15">
      <c r="B24" s="350"/>
      <c r="C24" s="571"/>
      <c r="D24" s="571"/>
      <c r="E24" s="572"/>
    </row>
    <row r="25" spans="2:7" customFormat="1" ht="15">
      <c r="B25" s="350"/>
      <c r="C25" s="571"/>
      <c r="D25" s="571"/>
      <c r="E25" s="572"/>
    </row>
    <row r="26" spans="2:7" customFormat="1" ht="15">
      <c r="B26" s="350"/>
      <c r="C26" s="571"/>
      <c r="D26" s="571"/>
      <c r="E26" s="572"/>
    </row>
    <row r="27" spans="2:7" customFormat="1" ht="15">
      <c r="B27" s="350"/>
      <c r="C27" s="571"/>
      <c r="D27" s="571"/>
      <c r="E27" s="572"/>
    </row>
    <row r="28" spans="2:7" customFormat="1" ht="15">
      <c r="B28" s="350"/>
      <c r="C28" s="571"/>
      <c r="D28" s="571"/>
      <c r="E28" s="572"/>
    </row>
    <row r="29" spans="2:7" customFormat="1" ht="15">
      <c r="B29" s="350"/>
      <c r="C29" s="571"/>
      <c r="D29" s="571"/>
      <c r="E29" s="572"/>
    </row>
    <row r="30" spans="2:7" customFormat="1" ht="15"/>
    <row r="31" spans="2:7" customFormat="1" ht="15"/>
  </sheetData>
  <mergeCells count="2">
    <mergeCell ref="B3:E3"/>
    <mergeCell ref="B18:D19"/>
  </mergeCells>
  <pageMargins left="0.45" right="0.45" top="0.75" bottom="0.75" header="0.3" footer="0.3"/>
  <pageSetup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A7290-47F2-40DB-B36F-BEEF024C1ECF}">
  <sheetPr>
    <tabColor theme="4" tint="0.39997558519241921"/>
    <pageSetUpPr fitToPage="1"/>
  </sheetPr>
  <dimension ref="B1:D12"/>
  <sheetViews>
    <sheetView zoomScaleNormal="100" workbookViewId="0">
      <selection activeCell="B12" sqref="B12"/>
    </sheetView>
  </sheetViews>
  <sheetFormatPr defaultColWidth="9.140625" defaultRowHeight="14.25"/>
  <cols>
    <col min="1" max="1" width="4.140625" style="565" customWidth="1"/>
    <col min="2" max="2" width="29.42578125" style="565" customWidth="1"/>
    <col min="3" max="3" width="36.42578125" style="565" customWidth="1"/>
    <col min="4" max="4" width="28" style="565" customWidth="1"/>
    <col min="5" max="16384" width="9.140625" style="565"/>
  </cols>
  <sheetData>
    <row r="1" spans="2:4" ht="18">
      <c r="B1" s="564" t="s">
        <v>310</v>
      </c>
    </row>
    <row r="2" spans="2:4" ht="18">
      <c r="B2" s="564"/>
    </row>
    <row r="3" spans="2:4" ht="97.35" customHeight="1">
      <c r="B3" s="704" t="s">
        <v>311</v>
      </c>
      <c r="C3" s="704"/>
      <c r="D3" s="704"/>
    </row>
    <row r="5" spans="2:4" ht="21" customHeight="1">
      <c r="B5" s="705" t="s">
        <v>312</v>
      </c>
      <c r="C5" s="705"/>
      <c r="D5" s="573"/>
    </row>
    <row r="6" spans="2:4" ht="18" customHeight="1">
      <c r="B6" s="574" t="s">
        <v>313</v>
      </c>
      <c r="C6" s="574" t="s">
        <v>314</v>
      </c>
      <c r="D6" s="575"/>
    </row>
    <row r="7" spans="2:4" ht="18" customHeight="1">
      <c r="B7" s="615" t="s">
        <v>164</v>
      </c>
      <c r="C7" s="613">
        <v>2713.0119420999831</v>
      </c>
    </row>
    <row r="8" spans="2:4" ht="18" customHeight="1">
      <c r="B8" s="615" t="s">
        <v>165</v>
      </c>
      <c r="C8" s="613">
        <v>88.938077999999905</v>
      </c>
    </row>
    <row r="9" spans="2:4" ht="18" customHeight="1">
      <c r="B9" s="615" t="s">
        <v>130</v>
      </c>
      <c r="C9" s="613">
        <v>55.949070599999999</v>
      </c>
    </row>
    <row r="10" spans="2:4" ht="18" customHeight="1">
      <c r="B10" s="615" t="s">
        <v>132</v>
      </c>
      <c r="C10" s="613">
        <v>0</v>
      </c>
    </row>
    <row r="11" spans="2:4">
      <c r="B11" s="615" t="s">
        <v>72</v>
      </c>
      <c r="C11" s="613">
        <v>5.734719800000005</v>
      </c>
    </row>
    <row r="12" spans="2:4" ht="15">
      <c r="B12" s="615" t="s">
        <v>315</v>
      </c>
      <c r="C12" s="614">
        <f>SUM(C7:C11)</f>
        <v>2863.6338104999832</v>
      </c>
    </row>
  </sheetData>
  <mergeCells count="2">
    <mergeCell ref="B3:D3"/>
    <mergeCell ref="B5:C5"/>
  </mergeCells>
  <pageMargins left="0.7" right="0.7" top="0.75" bottom="0.75" header="0.3" footer="0.3"/>
  <pageSetup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C5A67-D931-4079-95B2-7CF1CC3CBFDA}">
  <sheetPr>
    <tabColor theme="4" tint="0.39997558519241921"/>
    <pageSetUpPr fitToPage="1"/>
  </sheetPr>
  <dimension ref="A1:G62"/>
  <sheetViews>
    <sheetView zoomScaleNormal="100" workbookViewId="0">
      <selection activeCell="J12" sqref="J12"/>
    </sheetView>
  </sheetViews>
  <sheetFormatPr defaultRowHeight="15"/>
  <cols>
    <col min="2" max="2" width="60.85546875" customWidth="1"/>
    <col min="3" max="3" width="13" bestFit="1" customWidth="1"/>
    <col min="4" max="4" width="11.85546875" bestFit="1" customWidth="1"/>
    <col min="5" max="5" width="10.7109375" bestFit="1" customWidth="1"/>
    <col min="6" max="6" width="10.85546875" customWidth="1"/>
    <col min="7" max="7" width="13" bestFit="1" customWidth="1"/>
  </cols>
  <sheetData>
    <row r="1" spans="1:7" ht="18.75">
      <c r="A1" s="706" t="s">
        <v>316</v>
      </c>
      <c r="B1" s="706"/>
      <c r="C1" s="706"/>
      <c r="D1" s="706"/>
      <c r="E1" s="706"/>
      <c r="F1" s="706"/>
      <c r="G1" s="706"/>
    </row>
    <row r="2" spans="1:7" ht="19.5" thickBot="1">
      <c r="A2" s="576"/>
      <c r="B2" s="576"/>
      <c r="C2" s="576"/>
      <c r="D2" s="576"/>
      <c r="E2" s="576"/>
      <c r="F2" s="576"/>
      <c r="G2" s="576"/>
    </row>
    <row r="3" spans="1:7" ht="60.75" thickBot="1">
      <c r="A3" s="577"/>
      <c r="B3" s="578"/>
      <c r="C3" s="579" t="s">
        <v>317</v>
      </c>
      <c r="D3" s="580" t="s">
        <v>318</v>
      </c>
      <c r="E3" s="580" t="s">
        <v>319</v>
      </c>
      <c r="F3" s="580" t="s">
        <v>320</v>
      </c>
      <c r="G3" s="581" t="s">
        <v>321</v>
      </c>
    </row>
    <row r="4" spans="1:7">
      <c r="A4" s="582" t="s">
        <v>322</v>
      </c>
      <c r="B4" s="583"/>
      <c r="C4" s="584"/>
      <c r="D4" s="583"/>
      <c r="E4" s="583"/>
      <c r="F4" s="583"/>
      <c r="G4" s="585"/>
    </row>
    <row r="5" spans="1:7">
      <c r="A5" s="586">
        <v>1</v>
      </c>
      <c r="B5" s="587" t="s">
        <v>323</v>
      </c>
      <c r="C5" s="588">
        <v>82068.981852792989</v>
      </c>
      <c r="D5" s="589">
        <v>391845.03701769619</v>
      </c>
      <c r="E5" s="589">
        <v>3804.9594451531739</v>
      </c>
      <c r="F5" s="589">
        <v>0</v>
      </c>
      <c r="G5" s="590">
        <v>477718.97831564239</v>
      </c>
    </row>
    <row r="6" spans="1:7">
      <c r="A6" s="586">
        <v>2</v>
      </c>
      <c r="B6" s="587" t="s">
        <v>324</v>
      </c>
      <c r="C6" s="588">
        <v>12621.049532132427</v>
      </c>
      <c r="D6" s="589">
        <v>67140.432683851337</v>
      </c>
      <c r="E6" s="589">
        <v>657.89887934263004</v>
      </c>
      <c r="F6" s="589">
        <v>0</v>
      </c>
      <c r="G6" s="590">
        <v>80419.381095326389</v>
      </c>
    </row>
    <row r="7" spans="1:7">
      <c r="A7" s="586">
        <v>3</v>
      </c>
      <c r="B7" s="587" t="s">
        <v>325</v>
      </c>
      <c r="C7" s="588">
        <v>3229917.3043578868</v>
      </c>
      <c r="D7" s="589">
        <v>222143.92556998832</v>
      </c>
      <c r="E7" s="589">
        <v>58327.049412925182</v>
      </c>
      <c r="F7" s="589">
        <v>0</v>
      </c>
      <c r="G7" s="590">
        <v>3510388.2793408004</v>
      </c>
    </row>
    <row r="8" spans="1:7">
      <c r="A8" s="586">
        <v>4</v>
      </c>
      <c r="B8" s="587" t="s">
        <v>326</v>
      </c>
      <c r="C8" s="588">
        <v>81687.982537804419</v>
      </c>
      <c r="D8" s="589">
        <v>400810.99254557857</v>
      </c>
      <c r="E8" s="589">
        <v>3686.2459653531464</v>
      </c>
      <c r="F8" s="589">
        <v>0</v>
      </c>
      <c r="G8" s="590">
        <v>486185.22104873613</v>
      </c>
    </row>
    <row r="9" spans="1:7">
      <c r="A9" s="586">
        <v>5</v>
      </c>
      <c r="B9" s="587" t="s">
        <v>327</v>
      </c>
      <c r="C9" s="588">
        <v>35247.566771222177</v>
      </c>
      <c r="D9" s="589">
        <v>142173.7373908477</v>
      </c>
      <c r="E9" s="589">
        <v>1373.9213187253786</v>
      </c>
      <c r="F9" s="589">
        <v>0</v>
      </c>
      <c r="G9" s="590">
        <v>178795.22548079526</v>
      </c>
    </row>
    <row r="10" spans="1:7">
      <c r="A10" s="586">
        <v>6</v>
      </c>
      <c r="B10" s="587" t="s">
        <v>328</v>
      </c>
      <c r="C10" s="588">
        <v>332460.73357428121</v>
      </c>
      <c r="D10" s="589">
        <v>68112.93952715359</v>
      </c>
      <c r="E10" s="589">
        <v>6278.990773742099</v>
      </c>
      <c r="F10" s="589">
        <v>0</v>
      </c>
      <c r="G10" s="590">
        <v>406852.66387517692</v>
      </c>
    </row>
    <row r="11" spans="1:7">
      <c r="A11" s="586">
        <v>7</v>
      </c>
      <c r="B11" s="587" t="s">
        <v>329</v>
      </c>
      <c r="C11" s="588">
        <v>0</v>
      </c>
      <c r="D11" s="589">
        <v>0</v>
      </c>
      <c r="E11" s="589">
        <v>0</v>
      </c>
      <c r="F11" s="589">
        <v>0</v>
      </c>
      <c r="G11" s="590">
        <v>0</v>
      </c>
    </row>
    <row r="12" spans="1:7">
      <c r="A12" s="586">
        <v>8</v>
      </c>
      <c r="B12" s="587" t="s">
        <v>330</v>
      </c>
      <c r="C12" s="588">
        <v>3499685.6607628101</v>
      </c>
      <c r="D12" s="589">
        <v>545725.46215507446</v>
      </c>
      <c r="E12" s="589">
        <v>43505.261978527633</v>
      </c>
      <c r="F12" s="589">
        <v>0</v>
      </c>
      <c r="G12" s="590">
        <v>4088916.384896412</v>
      </c>
    </row>
    <row r="13" spans="1:7">
      <c r="A13" s="586"/>
      <c r="B13" s="591" t="s">
        <v>331</v>
      </c>
      <c r="C13" s="592">
        <v>7273689.2793889306</v>
      </c>
      <c r="D13" s="593">
        <v>1837952.5268901899</v>
      </c>
      <c r="E13" s="593">
        <v>117634.32777376924</v>
      </c>
      <c r="F13" s="593">
        <v>0</v>
      </c>
      <c r="G13" s="594">
        <v>9229276.1340528894</v>
      </c>
    </row>
    <row r="14" spans="1:7">
      <c r="A14" s="586">
        <v>9</v>
      </c>
      <c r="B14" s="587" t="s">
        <v>332</v>
      </c>
      <c r="C14" s="588">
        <v>1922650.2306982968</v>
      </c>
      <c r="D14" s="589">
        <v>-332446.36140327097</v>
      </c>
      <c r="E14" s="589">
        <v>-360758.74689282762</v>
      </c>
      <c r="F14" s="589">
        <v>0</v>
      </c>
      <c r="G14" s="590">
        <v>1229445.1224021986</v>
      </c>
    </row>
    <row r="15" spans="1:7">
      <c r="A15" s="586">
        <v>10</v>
      </c>
      <c r="B15" s="587" t="s">
        <v>333</v>
      </c>
      <c r="C15" s="588">
        <v>2777489.398401536</v>
      </c>
      <c r="D15" s="589">
        <v>163946.13325791102</v>
      </c>
      <c r="E15" s="589">
        <v>43333.053573476289</v>
      </c>
      <c r="F15" s="589">
        <v>0</v>
      </c>
      <c r="G15" s="590">
        <v>2984768.5852329233</v>
      </c>
    </row>
    <row r="16" spans="1:7">
      <c r="A16" s="586">
        <v>11</v>
      </c>
      <c r="B16" s="587" t="s">
        <v>334</v>
      </c>
      <c r="C16" s="588">
        <v>4363524.1563091408</v>
      </c>
      <c r="D16" s="589">
        <v>609363.05443191575</v>
      </c>
      <c r="E16" s="589">
        <v>554242.02093089977</v>
      </c>
      <c r="F16" s="589">
        <v>0</v>
      </c>
      <c r="G16" s="590">
        <v>5527129.2316719554</v>
      </c>
    </row>
    <row r="17" spans="1:7">
      <c r="A17" s="586"/>
      <c r="B17" s="595" t="s">
        <v>335</v>
      </c>
      <c r="C17" s="592">
        <v>9063663.7854089737</v>
      </c>
      <c r="D17" s="593">
        <v>440862.82628655579</v>
      </c>
      <c r="E17" s="593">
        <v>236816.32761154842</v>
      </c>
      <c r="F17" s="593">
        <v>0</v>
      </c>
      <c r="G17" s="594">
        <v>9741342.9393070769</v>
      </c>
    </row>
    <row r="18" spans="1:7">
      <c r="A18" s="586"/>
      <c r="B18" s="591" t="s">
        <v>336</v>
      </c>
      <c r="C18" s="596">
        <v>0.80251093284135155</v>
      </c>
      <c r="D18" s="597">
        <v>4.1689895752188955</v>
      </c>
      <c r="E18" s="597">
        <v>0.49673233666018884</v>
      </c>
      <c r="F18" s="597"/>
      <c r="G18" s="598">
        <v>0.94743365381502398</v>
      </c>
    </row>
    <row r="19" spans="1:7">
      <c r="A19" s="586"/>
      <c r="B19" s="587"/>
      <c r="C19" s="586"/>
      <c r="D19" s="587"/>
      <c r="E19" s="587"/>
      <c r="F19" s="587"/>
      <c r="G19" s="590"/>
    </row>
    <row r="20" spans="1:7">
      <c r="A20" s="582" t="s">
        <v>337</v>
      </c>
      <c r="B20" s="583"/>
      <c r="C20" s="584"/>
      <c r="D20" s="583"/>
      <c r="E20" s="583"/>
      <c r="F20" s="583"/>
      <c r="G20" s="585"/>
    </row>
    <row r="21" spans="1:7">
      <c r="A21" s="586">
        <v>12</v>
      </c>
      <c r="B21" s="587" t="s">
        <v>338</v>
      </c>
      <c r="C21" s="588">
        <v>8350322.7764174696</v>
      </c>
      <c r="D21" s="589">
        <v>1946379.1500879489</v>
      </c>
      <c r="E21" s="589">
        <v>135797.70383131987</v>
      </c>
      <c r="F21" s="589">
        <v>0</v>
      </c>
      <c r="G21" s="590">
        <v>10432499.630336737</v>
      </c>
    </row>
    <row r="22" spans="1:7">
      <c r="A22" s="586">
        <v>13</v>
      </c>
      <c r="B22" s="587" t="s">
        <v>339</v>
      </c>
      <c r="C22" s="588">
        <v>391979.63792498014</v>
      </c>
      <c r="D22" s="589">
        <v>6882.6761809532472</v>
      </c>
      <c r="E22" s="589">
        <v>26959.561684645101</v>
      </c>
      <c r="F22" s="589">
        <v>0</v>
      </c>
      <c r="G22" s="590">
        <v>425821.87579057855</v>
      </c>
    </row>
    <row r="23" spans="1:7">
      <c r="A23" s="586"/>
      <c r="B23" s="591" t="s">
        <v>340</v>
      </c>
      <c r="C23" s="596">
        <v>2.0848652556854503</v>
      </c>
      <c r="D23" s="597">
        <v>9.2541365154744764</v>
      </c>
      <c r="E23" s="597">
        <v>3.705742989989818</v>
      </c>
      <c r="F23" s="597"/>
      <c r="G23" s="598">
        <v>2.4251121765453512</v>
      </c>
    </row>
    <row r="24" spans="1:7">
      <c r="A24" s="586"/>
      <c r="B24" s="587"/>
      <c r="C24" s="586"/>
      <c r="D24" s="587"/>
      <c r="E24" s="587"/>
      <c r="F24" s="587"/>
      <c r="G24" s="599"/>
    </row>
    <row r="25" spans="1:7">
      <c r="A25" s="582" t="s">
        <v>341</v>
      </c>
      <c r="B25" s="583"/>
      <c r="C25" s="584"/>
      <c r="D25" s="583"/>
      <c r="E25" s="583"/>
      <c r="F25" s="583"/>
      <c r="G25" s="585"/>
    </row>
    <row r="26" spans="1:7">
      <c r="A26" s="586"/>
      <c r="B26" s="591" t="s">
        <v>342</v>
      </c>
      <c r="C26" s="596">
        <v>0.96557757233867869</v>
      </c>
      <c r="D26" s="597">
        <v>2.3557699227617199</v>
      </c>
      <c r="E26" s="597">
        <v>0.18835517032583943</v>
      </c>
      <c r="F26" s="597"/>
      <c r="G26" s="598">
        <v>1.0326208978779803</v>
      </c>
    </row>
    <row r="27" spans="1:7">
      <c r="A27" s="586"/>
      <c r="B27" s="587"/>
      <c r="C27" s="586"/>
      <c r="D27" s="587"/>
      <c r="E27" s="587"/>
      <c r="F27" s="587"/>
      <c r="G27" s="599"/>
    </row>
    <row r="28" spans="1:7">
      <c r="A28" s="582" t="s">
        <v>343</v>
      </c>
      <c r="B28" s="583"/>
      <c r="C28" s="584"/>
      <c r="D28" s="583"/>
      <c r="E28" s="583"/>
      <c r="F28" s="583"/>
      <c r="G28" s="585"/>
    </row>
    <row r="29" spans="1:7">
      <c r="A29" s="586">
        <v>14</v>
      </c>
      <c r="B29" s="587" t="s">
        <v>344</v>
      </c>
      <c r="C29" s="588">
        <v>0</v>
      </c>
      <c r="D29" s="589">
        <v>0</v>
      </c>
      <c r="E29" s="589">
        <v>0</v>
      </c>
      <c r="F29" s="589">
        <v>0</v>
      </c>
      <c r="G29" s="590">
        <v>0</v>
      </c>
    </row>
    <row r="30" spans="1:7">
      <c r="A30" s="586">
        <v>15</v>
      </c>
      <c r="B30" s="587" t="s">
        <v>345</v>
      </c>
      <c r="C30" s="588">
        <v>3499685.6607628101</v>
      </c>
      <c r="D30" s="589">
        <v>545725.46215507446</v>
      </c>
      <c r="E30" s="589">
        <v>43505.261978527633</v>
      </c>
      <c r="F30" s="589">
        <v>0</v>
      </c>
      <c r="G30" s="590">
        <v>4088916.384896412</v>
      </c>
    </row>
    <row r="31" spans="1:7">
      <c r="A31" s="586"/>
      <c r="B31" s="591" t="s">
        <v>346</v>
      </c>
      <c r="C31" s="596">
        <v>0.34499359922267631</v>
      </c>
      <c r="D31" s="597">
        <v>1.1259800754577955</v>
      </c>
      <c r="E31" s="597">
        <v>0.11391672238449736</v>
      </c>
      <c r="F31" s="597"/>
      <c r="G31" s="598">
        <v>0.41263615265793457</v>
      </c>
    </row>
    <row r="32" spans="1:7">
      <c r="A32" s="586"/>
      <c r="B32" s="595"/>
      <c r="C32" s="600"/>
      <c r="D32" s="601"/>
      <c r="E32" s="602"/>
      <c r="F32" s="602"/>
      <c r="G32" s="603"/>
    </row>
    <row r="33" spans="1:7">
      <c r="A33" s="582" t="s">
        <v>347</v>
      </c>
      <c r="B33" s="583"/>
      <c r="C33" s="584"/>
      <c r="D33" s="583"/>
      <c r="E33" s="583"/>
      <c r="F33" s="583"/>
      <c r="G33" s="585"/>
    </row>
    <row r="34" spans="1:7">
      <c r="A34" s="586">
        <v>16</v>
      </c>
      <c r="B34" s="587" t="s">
        <v>323</v>
      </c>
      <c r="C34" s="588">
        <v>109058.53199638714</v>
      </c>
      <c r="D34" s="589">
        <v>524633.08059001085</v>
      </c>
      <c r="E34" s="589">
        <v>5041.2251719995356</v>
      </c>
      <c r="F34" s="589">
        <v>0</v>
      </c>
      <c r="G34" s="590">
        <v>638732.83775839757</v>
      </c>
    </row>
    <row r="35" spans="1:7">
      <c r="A35" s="586">
        <v>17</v>
      </c>
      <c r="B35" s="587" t="s">
        <v>324</v>
      </c>
      <c r="C35" s="588">
        <v>17875.351628477805</v>
      </c>
      <c r="D35" s="589">
        <v>95329.973921459808</v>
      </c>
      <c r="E35" s="589">
        <v>1052.2633272512385</v>
      </c>
      <c r="F35" s="589">
        <v>0</v>
      </c>
      <c r="G35" s="590">
        <v>114257.58887718884</v>
      </c>
    </row>
    <row r="36" spans="1:7">
      <c r="A36" s="586">
        <v>18</v>
      </c>
      <c r="B36" s="587" t="s">
        <v>325</v>
      </c>
      <c r="C36" s="588">
        <v>4070720.8556987485</v>
      </c>
      <c r="D36" s="589">
        <v>302202.7769527699</v>
      </c>
      <c r="E36" s="589">
        <v>81215.286128666849</v>
      </c>
      <c r="F36" s="589">
        <v>0</v>
      </c>
      <c r="G36" s="590">
        <v>4454138.9187801853</v>
      </c>
    </row>
    <row r="37" spans="1:7">
      <c r="A37" s="586">
        <v>19</v>
      </c>
      <c r="B37" s="587" t="s">
        <v>348</v>
      </c>
      <c r="C37" s="588">
        <v>111488.2144472239</v>
      </c>
      <c r="D37" s="589">
        <v>552137.69132026937</v>
      </c>
      <c r="E37" s="589">
        <v>5420.3655125296555</v>
      </c>
      <c r="F37" s="589">
        <v>0</v>
      </c>
      <c r="G37" s="590">
        <v>669046.27128002292</v>
      </c>
    </row>
    <row r="38" spans="1:7" ht="17.25">
      <c r="A38" s="586">
        <v>20</v>
      </c>
      <c r="B38" s="604" t="s">
        <v>349</v>
      </c>
      <c r="C38" s="588">
        <v>0</v>
      </c>
      <c r="D38" s="589">
        <v>1</v>
      </c>
      <c r="E38" s="589">
        <v>2</v>
      </c>
      <c r="F38" s="589">
        <v>3</v>
      </c>
      <c r="G38" s="590">
        <v>4</v>
      </c>
    </row>
    <row r="39" spans="1:7">
      <c r="A39" s="586">
        <v>21</v>
      </c>
      <c r="B39" s="587" t="s">
        <v>350</v>
      </c>
      <c r="C39" s="588">
        <v>45285.365210151067</v>
      </c>
      <c r="D39" s="589">
        <v>187858.05582166498</v>
      </c>
      <c r="E39" s="589">
        <v>1775.8163972825698</v>
      </c>
      <c r="F39" s="589">
        <v>0</v>
      </c>
      <c r="G39" s="590">
        <v>234919.2374290986</v>
      </c>
    </row>
    <row r="40" spans="1:7">
      <c r="A40" s="586">
        <v>22</v>
      </c>
      <c r="B40" s="587" t="s">
        <v>351</v>
      </c>
      <c r="C40" s="588">
        <v>419765.47393236129</v>
      </c>
      <c r="D40" s="589">
        <v>92216.583146424062</v>
      </c>
      <c r="E40" s="589">
        <v>8730.8774627917628</v>
      </c>
      <c r="F40" s="589">
        <v>0</v>
      </c>
      <c r="G40" s="590">
        <v>520712.93454157712</v>
      </c>
    </row>
    <row r="41" spans="1:7">
      <c r="A41" s="586">
        <v>23</v>
      </c>
      <c r="B41" s="587" t="s">
        <v>352</v>
      </c>
      <c r="C41" s="588">
        <v>42582.581972794644</v>
      </c>
      <c r="D41" s="589">
        <v>269463.48916826595</v>
      </c>
      <c r="E41" s="589">
        <v>3003.8873912109643</v>
      </c>
      <c r="F41" s="589">
        <v>0</v>
      </c>
      <c r="G41" s="590">
        <v>315049.95853227156</v>
      </c>
    </row>
    <row r="42" spans="1:7">
      <c r="A42" s="586">
        <v>24</v>
      </c>
      <c r="B42" s="587" t="s">
        <v>353</v>
      </c>
      <c r="C42" s="588">
        <v>3757460.4917563852</v>
      </c>
      <c r="D42" s="589">
        <v>1147990.0965750422</v>
      </c>
      <c r="E42" s="589">
        <v>83139.390648109737</v>
      </c>
      <c r="F42" s="589">
        <v>0</v>
      </c>
      <c r="G42" s="590">
        <v>4988589.9789795373</v>
      </c>
    </row>
    <row r="43" spans="1:7" ht="17.25">
      <c r="A43" s="586">
        <v>25</v>
      </c>
      <c r="B43" s="604" t="s">
        <v>354</v>
      </c>
      <c r="C43" s="588">
        <v>0</v>
      </c>
      <c r="D43" s="589">
        <v>1</v>
      </c>
      <c r="E43" s="589">
        <v>2</v>
      </c>
      <c r="F43" s="589">
        <v>3</v>
      </c>
      <c r="G43" s="590">
        <v>4</v>
      </c>
    </row>
    <row r="44" spans="1:7">
      <c r="A44" s="586">
        <v>26</v>
      </c>
      <c r="B44" s="587" t="s">
        <v>355</v>
      </c>
      <c r="C44" s="588">
        <v>14138415.018726576</v>
      </c>
      <c r="D44" s="589">
        <v>2527610.0573594966</v>
      </c>
      <c r="E44" s="589">
        <v>225897.64331324972</v>
      </c>
      <c r="F44" s="589">
        <v>0</v>
      </c>
      <c r="G44" s="590">
        <v>16891922.719399322</v>
      </c>
    </row>
    <row r="45" spans="1:7">
      <c r="A45" s="586"/>
      <c r="B45" s="591" t="s">
        <v>356</v>
      </c>
      <c r="C45" s="592">
        <v>22712651.885369107</v>
      </c>
      <c r="D45" s="593">
        <v>5699443.8048554035</v>
      </c>
      <c r="E45" s="593">
        <v>415280.75535309198</v>
      </c>
      <c r="F45" s="593">
        <v>6</v>
      </c>
      <c r="G45" s="594">
        <v>28827378.445577603</v>
      </c>
    </row>
    <row r="46" spans="1:7">
      <c r="A46" s="586">
        <v>27</v>
      </c>
      <c r="B46" s="587" t="s">
        <v>332</v>
      </c>
      <c r="C46" s="588">
        <v>6629922.7982252212</v>
      </c>
      <c r="D46" s="589">
        <v>292615.16100372374</v>
      </c>
      <c r="E46" s="589">
        <v>208992.55094173027</v>
      </c>
      <c r="F46" s="589">
        <v>0</v>
      </c>
      <c r="G46" s="590">
        <v>7131530.5101706749</v>
      </c>
    </row>
    <row r="47" spans="1:7">
      <c r="A47" s="586">
        <v>28</v>
      </c>
      <c r="B47" s="587" t="s">
        <v>333</v>
      </c>
      <c r="C47" s="588">
        <v>2932899.3019522112</v>
      </c>
      <c r="D47" s="589">
        <v>173119.47259514901</v>
      </c>
      <c r="E47" s="589">
        <v>45757.684133825453</v>
      </c>
      <c r="F47" s="589">
        <v>0</v>
      </c>
      <c r="G47" s="590">
        <v>3151776.4586811857</v>
      </c>
    </row>
    <row r="48" spans="1:7">
      <c r="A48" s="586"/>
      <c r="B48" s="595" t="s">
        <v>357</v>
      </c>
      <c r="C48" s="592">
        <v>9562822.1001774333</v>
      </c>
      <c r="D48" s="593">
        <v>465734.63359887275</v>
      </c>
      <c r="E48" s="593">
        <v>254750.23507555571</v>
      </c>
      <c r="F48" s="593">
        <v>0</v>
      </c>
      <c r="G48" s="594">
        <v>10283306.968851861</v>
      </c>
    </row>
    <row r="49" spans="1:7">
      <c r="A49" s="586"/>
      <c r="B49" s="591" t="s">
        <v>358</v>
      </c>
      <c r="C49" s="596">
        <v>2.3750992800491066</v>
      </c>
      <c r="D49" s="597">
        <v>12.237534839988328</v>
      </c>
      <c r="E49" s="597">
        <v>1.6301486639646277</v>
      </c>
      <c r="F49" s="597"/>
      <c r="G49" s="598">
        <v>2.8033178950016509</v>
      </c>
    </row>
    <row r="50" spans="1:7">
      <c r="A50" s="586"/>
      <c r="B50" s="587"/>
      <c r="C50" s="586"/>
      <c r="D50" s="587"/>
      <c r="E50" s="587"/>
      <c r="F50" s="587"/>
      <c r="G50" s="599"/>
    </row>
    <row r="51" spans="1:7">
      <c r="A51" s="582" t="s">
        <v>359</v>
      </c>
      <c r="B51" s="583"/>
      <c r="C51" s="584"/>
      <c r="D51" s="583"/>
      <c r="E51" s="583"/>
      <c r="F51" s="583"/>
      <c r="G51" s="585"/>
    </row>
    <row r="52" spans="1:7">
      <c r="A52" s="586">
        <v>29</v>
      </c>
      <c r="B52" s="587" t="s">
        <v>360</v>
      </c>
      <c r="C52" s="588">
        <v>111197.84752365237</v>
      </c>
      <c r="D52" s="589">
        <v>552084.1884300051</v>
      </c>
      <c r="E52" s="589">
        <v>5392.4808616862692</v>
      </c>
      <c r="F52" s="589">
        <v>0</v>
      </c>
      <c r="G52" s="590">
        <v>668674.51681534376</v>
      </c>
    </row>
    <row r="53" spans="1:7" ht="17.25">
      <c r="A53" s="586">
        <v>30</v>
      </c>
      <c r="B53" s="604" t="s">
        <v>361</v>
      </c>
      <c r="C53" s="588">
        <v>0</v>
      </c>
      <c r="D53" s="589">
        <v>1</v>
      </c>
      <c r="E53" s="589">
        <v>2</v>
      </c>
      <c r="F53" s="589">
        <v>3</v>
      </c>
      <c r="G53" s="590">
        <v>4</v>
      </c>
    </row>
    <row r="54" spans="1:7">
      <c r="A54" s="586">
        <v>31</v>
      </c>
      <c r="B54" s="587" t="s">
        <v>362</v>
      </c>
      <c r="C54" s="588">
        <v>4413409.2288343254</v>
      </c>
      <c r="D54" s="589">
        <v>999536.65431691625</v>
      </c>
      <c r="E54" s="589">
        <v>62536.346511871023</v>
      </c>
      <c r="F54" s="589">
        <v>0</v>
      </c>
      <c r="G54" s="590">
        <v>5475482.2296631131</v>
      </c>
    </row>
    <row r="55" spans="1:7">
      <c r="A55" s="586">
        <v>32</v>
      </c>
      <c r="B55" s="587" t="s">
        <v>363</v>
      </c>
      <c r="C55" s="588">
        <v>436113.09078407957</v>
      </c>
      <c r="D55" s="589">
        <v>123689.3337105581</v>
      </c>
      <c r="E55" s="589">
        <v>7761.8801000737476</v>
      </c>
      <c r="F55" s="589">
        <v>0</v>
      </c>
      <c r="G55" s="590">
        <v>567564.3045947114</v>
      </c>
    </row>
    <row r="56" spans="1:7">
      <c r="A56" s="586">
        <v>33</v>
      </c>
      <c r="B56" s="587" t="s">
        <v>364</v>
      </c>
      <c r="C56" s="588">
        <v>2899141.8235366633</v>
      </c>
      <c r="D56" s="589">
        <v>633573.82579610706</v>
      </c>
      <c r="E56" s="589">
        <v>62986.433205913338</v>
      </c>
      <c r="F56" s="589">
        <v>0</v>
      </c>
      <c r="G56" s="590">
        <v>3595702.0825386834</v>
      </c>
    </row>
    <row r="57" spans="1:7">
      <c r="A57" s="605">
        <v>34</v>
      </c>
      <c r="B57" s="604" t="s">
        <v>365</v>
      </c>
      <c r="C57" s="588">
        <v>65050.313170704874</v>
      </c>
      <c r="D57" s="589">
        <v>0</v>
      </c>
      <c r="E57" s="589">
        <v>0</v>
      </c>
      <c r="F57" s="589">
        <v>0</v>
      </c>
      <c r="G57" s="590">
        <v>65050.313170704874</v>
      </c>
    </row>
    <row r="58" spans="1:7">
      <c r="A58" s="586"/>
      <c r="B58" s="591" t="s">
        <v>366</v>
      </c>
      <c r="C58" s="592">
        <v>12122567.043173041</v>
      </c>
      <c r="D58" s="593">
        <v>3231050.8337178268</v>
      </c>
      <c r="E58" s="593">
        <v>225987.91530746201</v>
      </c>
      <c r="F58" s="593">
        <v>3</v>
      </c>
      <c r="G58" s="594">
        <v>15579606.792198326</v>
      </c>
    </row>
    <row r="59" spans="1:7" ht="15.75" thickBot="1">
      <c r="A59" s="606"/>
      <c r="B59" s="607" t="s">
        <v>367</v>
      </c>
      <c r="C59" s="608">
        <v>1.2676767293358007</v>
      </c>
      <c r="D59" s="609">
        <v>6.9375361002262537</v>
      </c>
      <c r="E59" s="609">
        <v>0.88709600303386116</v>
      </c>
      <c r="F59" s="609"/>
      <c r="G59" s="610">
        <v>1.5150385804283544</v>
      </c>
    </row>
    <row r="60" spans="1:7" ht="17.25">
      <c r="A60" s="587"/>
      <c r="B60" s="611" t="s">
        <v>368</v>
      </c>
      <c r="C60" s="587"/>
      <c r="D60" s="587"/>
      <c r="E60" s="587"/>
      <c r="F60" s="587"/>
      <c r="G60" s="587"/>
    </row>
    <row r="61" spans="1:7" ht="17.25">
      <c r="B61" s="612" t="s">
        <v>369</v>
      </c>
    </row>
    <row r="62" spans="1:7" ht="17.25">
      <c r="B62" t="s">
        <v>370</v>
      </c>
    </row>
  </sheetData>
  <mergeCells count="1">
    <mergeCell ref="A1:G1"/>
  </mergeCells>
  <pageMargins left="0.7" right="0.7" top="0.75" bottom="0.75" header="0.3" footer="0.3"/>
  <pageSetup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C51E6-BA0D-4681-849F-1D6B4EEF78AD}">
  <sheetPr>
    <tabColor theme="4" tint="0.39997558519241921"/>
  </sheetPr>
  <dimension ref="B2"/>
  <sheetViews>
    <sheetView workbookViewId="0">
      <selection activeCell="H7" sqref="H7:I8"/>
    </sheetView>
  </sheetViews>
  <sheetFormatPr defaultRowHeight="15"/>
  <sheetData>
    <row r="2" spans="2:2">
      <c r="B2" s="353" t="s">
        <v>180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3933-2653-49AD-BB34-4A5CD16E8FDA}">
  <sheetPr>
    <pageSetUpPr fitToPage="1"/>
  </sheetPr>
  <dimension ref="A1:M36"/>
  <sheetViews>
    <sheetView zoomScaleNormal="100" workbookViewId="0">
      <selection activeCell="D13" sqref="D13"/>
    </sheetView>
  </sheetViews>
  <sheetFormatPr defaultRowHeight="15"/>
  <cols>
    <col min="1" max="1" width="16.5703125" customWidth="1"/>
    <col min="2" max="2" width="16.140625" customWidth="1"/>
    <col min="3" max="3" width="20.85546875" customWidth="1"/>
    <col min="4" max="4" width="34.42578125" customWidth="1"/>
    <col min="5" max="5" width="20" customWidth="1"/>
    <col min="6" max="6" width="15.85546875" customWidth="1"/>
    <col min="7" max="7" width="16.5703125" customWidth="1"/>
    <col min="8" max="8" width="15.140625" customWidth="1"/>
    <col min="9" max="9" width="11" customWidth="1"/>
    <col min="10" max="10" width="11.85546875" customWidth="1"/>
    <col min="11" max="11" width="11.42578125" customWidth="1"/>
    <col min="12" max="12" width="12.42578125" customWidth="1"/>
    <col min="13" max="13" width="13.42578125" customWidth="1"/>
    <col min="15" max="15" width="34.5703125" customWidth="1"/>
  </cols>
  <sheetData>
    <row r="1" spans="1:13" ht="23.1" customHeight="1">
      <c r="A1" t="s">
        <v>371</v>
      </c>
      <c r="B1" s="11" t="s">
        <v>372</v>
      </c>
    </row>
    <row r="2" spans="1:13">
      <c r="A2" s="707" t="s">
        <v>373</v>
      </c>
      <c r="B2" s="707"/>
      <c r="C2" s="708"/>
      <c r="D2" s="505"/>
      <c r="E2" s="506" t="s">
        <v>374</v>
      </c>
      <c r="F2" s="709" t="s">
        <v>375</v>
      </c>
      <c r="G2" s="710"/>
      <c r="H2" s="711"/>
      <c r="I2" s="712" t="s">
        <v>376</v>
      </c>
      <c r="J2" s="713"/>
      <c r="K2" s="713"/>
      <c r="L2" s="713"/>
      <c r="M2" s="714"/>
    </row>
    <row r="3" spans="1:13" ht="75">
      <c r="A3" s="507" t="s">
        <v>171</v>
      </c>
      <c r="B3" s="508" t="s">
        <v>377</v>
      </c>
      <c r="C3" s="509" t="s">
        <v>313</v>
      </c>
      <c r="D3" s="509" t="s">
        <v>210</v>
      </c>
      <c r="E3" s="510" t="s">
        <v>195</v>
      </c>
      <c r="F3" s="511" t="s">
        <v>378</v>
      </c>
      <c r="G3" s="511" t="s">
        <v>379</v>
      </c>
      <c r="H3" s="511" t="s">
        <v>380</v>
      </c>
      <c r="I3" s="512" t="s">
        <v>381</v>
      </c>
      <c r="J3" s="512" t="s">
        <v>382</v>
      </c>
      <c r="K3" s="513" t="s">
        <v>383</v>
      </c>
      <c r="L3" s="513" t="s">
        <v>384</v>
      </c>
      <c r="M3" s="513" t="s">
        <v>385</v>
      </c>
    </row>
    <row r="4" spans="1:13">
      <c r="A4" s="514" t="s">
        <v>179</v>
      </c>
      <c r="B4" s="515" t="s">
        <v>57</v>
      </c>
      <c r="C4" s="514" t="s">
        <v>164</v>
      </c>
      <c r="D4" s="516" t="s">
        <v>119</v>
      </c>
      <c r="E4" s="517">
        <f>'Ap B - Participant-Spend'!F8</f>
        <v>1071</v>
      </c>
      <c r="F4" s="518"/>
      <c r="G4" s="530">
        <f>SUM('Ap C - Qtr LMI'!F8:G8)</f>
        <v>2904.9490000000001</v>
      </c>
      <c r="H4" s="520">
        <f>'Ap B - Participant-Spend'!J8</f>
        <v>3491.6746970345666</v>
      </c>
      <c r="I4" s="521"/>
      <c r="J4" s="521"/>
      <c r="K4" s="522"/>
      <c r="L4" s="523">
        <f>'Ap B - Qtr NG Master'!F8</f>
        <v>16553.365719999994</v>
      </c>
      <c r="M4" s="523">
        <f>'Ap B - Qtr NG Master'!K8</f>
        <v>316929.72511000058</v>
      </c>
    </row>
    <row r="5" spans="1:13">
      <c r="A5" s="514" t="s">
        <v>179</v>
      </c>
      <c r="B5" s="515" t="s">
        <v>57</v>
      </c>
      <c r="C5" s="514" t="s">
        <v>164</v>
      </c>
      <c r="D5" s="516" t="s">
        <v>121</v>
      </c>
      <c r="E5" s="517">
        <f>'Ap B - Participant-Spend'!F9</f>
        <v>1537</v>
      </c>
      <c r="F5" s="518"/>
      <c r="G5" s="530">
        <f>SUM('Ap C - Qtr LMI'!F9:G9)</f>
        <v>208.95</v>
      </c>
      <c r="H5" s="520">
        <f>'Ap B - Participant-Spend'!J9</f>
        <v>341.36502263273917</v>
      </c>
      <c r="I5" s="521"/>
      <c r="J5" s="521"/>
      <c r="K5" s="522"/>
      <c r="L5" s="523">
        <f>'Ap B - Qtr NG Master'!F9</f>
        <v>630.09632999999792</v>
      </c>
      <c r="M5" s="523">
        <f>'Ap B - Qtr NG Master'!K9</f>
        <v>7374.7596300000178</v>
      </c>
    </row>
    <row r="6" spans="1:13">
      <c r="A6" s="514" t="s">
        <v>179</v>
      </c>
      <c r="B6" s="515" t="s">
        <v>57</v>
      </c>
      <c r="C6" s="514" t="s">
        <v>164</v>
      </c>
      <c r="D6" s="516" t="s">
        <v>204</v>
      </c>
      <c r="E6" s="517">
        <f>'Ap B - Participant-Spend'!F10</f>
        <v>17601</v>
      </c>
      <c r="F6" s="518"/>
      <c r="G6" s="530">
        <f>SUM('Ap C - Qtr LMI'!F10:G10)</f>
        <v>1689.2260499999086</v>
      </c>
      <c r="H6" s="520">
        <f>'Ap B - Participant-Spend'!J10</f>
        <v>1940.0873551994471</v>
      </c>
      <c r="I6" s="521"/>
      <c r="J6" s="521"/>
      <c r="K6" s="522"/>
      <c r="L6" s="523">
        <f>'Ap B - Qtr NG Master'!F10</f>
        <v>70407.980999994965</v>
      </c>
      <c r="M6" s="523">
        <f>'Ap B - Qtr NG Master'!K10</f>
        <v>532620.35549994546</v>
      </c>
    </row>
    <row r="7" spans="1:13">
      <c r="A7" s="514" t="s">
        <v>179</v>
      </c>
      <c r="B7" s="515" t="s">
        <v>57</v>
      </c>
      <c r="C7" s="514" t="s">
        <v>164</v>
      </c>
      <c r="D7" s="516" t="s">
        <v>205</v>
      </c>
      <c r="E7" s="517">
        <f>'Ap B - Participant-Spend'!F11</f>
        <v>331</v>
      </c>
      <c r="F7" s="518"/>
      <c r="G7" s="530">
        <f>SUM('Ap C - Qtr LMI'!F11:G11)</f>
        <v>8.9038999999999611</v>
      </c>
      <c r="H7" s="520">
        <f>'Ap B - Participant-Spend'!J11</f>
        <v>8.9038999999999611</v>
      </c>
      <c r="I7" s="521"/>
      <c r="J7" s="521"/>
      <c r="K7" s="522"/>
      <c r="L7" s="523">
        <f>'Ap B - Qtr NG Master'!F11</f>
        <v>2409.0638000000126</v>
      </c>
      <c r="M7" s="523">
        <f>'Ap B - Qtr NG Master'!K11</f>
        <v>23658.846000000081</v>
      </c>
    </row>
    <row r="8" spans="1:13">
      <c r="A8" s="514" t="s">
        <v>179</v>
      </c>
      <c r="B8" s="515" t="s">
        <v>57</v>
      </c>
      <c r="C8" s="514" t="s">
        <v>164</v>
      </c>
      <c r="D8" s="516"/>
      <c r="E8" s="524"/>
      <c r="F8" s="525">
        <f>'Ap B - Participant-Spend'!I12</f>
        <v>8347.2637778743938</v>
      </c>
      <c r="G8" s="526"/>
      <c r="H8" s="527"/>
      <c r="I8" s="521"/>
      <c r="J8" s="521"/>
      <c r="K8" s="522"/>
      <c r="L8" s="523"/>
      <c r="M8" s="528"/>
    </row>
    <row r="9" spans="1:13" ht="30">
      <c r="A9" s="514" t="s">
        <v>179</v>
      </c>
      <c r="B9" s="515" t="s">
        <v>57</v>
      </c>
      <c r="C9" s="514" t="s">
        <v>165</v>
      </c>
      <c r="D9" s="516" t="s">
        <v>207</v>
      </c>
      <c r="E9" s="517">
        <f>'Ap B - Participant-Spend'!F13</f>
        <v>24</v>
      </c>
      <c r="F9" s="529">
        <f>'Ap B - Participant-Spend'!I13</f>
        <v>2651.6595010448259</v>
      </c>
      <c r="G9" s="530">
        <f>SUM('Ap C - Qtr LMI'!F13:G13)</f>
        <v>378.35412000000002</v>
      </c>
      <c r="H9" s="531">
        <f>'Ap B - Participant-Spend'!J13</f>
        <v>705.03595756247182</v>
      </c>
      <c r="I9" s="521"/>
      <c r="J9" s="521"/>
      <c r="K9" s="522"/>
      <c r="L9" s="523">
        <f>'Ap B - Qtr NG Master'!F13</f>
        <v>908.46361999999988</v>
      </c>
      <c r="M9" s="523">
        <f>'Ap B - Qtr NG Master'!K13</f>
        <v>20991.969600000004</v>
      </c>
    </row>
    <row r="10" spans="1:13">
      <c r="A10" s="514" t="s">
        <v>179</v>
      </c>
      <c r="B10" s="515" t="s">
        <v>57</v>
      </c>
      <c r="C10" s="514" t="s">
        <v>165</v>
      </c>
      <c r="D10" s="516" t="s">
        <v>126</v>
      </c>
      <c r="E10" s="517">
        <f>'Ap B - Participant-Spend'!F14</f>
        <v>256</v>
      </c>
      <c r="F10" s="529">
        <f>'Ap B - Participant-Spend'!I14</f>
        <v>869.13808795557179</v>
      </c>
      <c r="G10" s="530">
        <f>SUM('Ap C - Qtr LMI'!F14:G14)</f>
        <v>69.390040000000013</v>
      </c>
      <c r="H10" s="531">
        <f>'Ap B - Participant-Spend'!J14</f>
        <v>206.65031917723576</v>
      </c>
      <c r="I10" s="521"/>
      <c r="J10" s="521"/>
      <c r="K10" s="522"/>
      <c r="L10" s="523">
        <f>'Ap B - Qtr NG Master'!F14</f>
        <v>593.62880999999993</v>
      </c>
      <c r="M10" s="523">
        <f>'Ap B - Qtr NG Master'!K14</f>
        <v>5952.5735999999988</v>
      </c>
    </row>
    <row r="11" spans="1:13">
      <c r="A11" s="514" t="s">
        <v>179</v>
      </c>
      <c r="B11" s="515" t="s">
        <v>57</v>
      </c>
      <c r="C11" s="514" t="s">
        <v>165</v>
      </c>
      <c r="D11" s="516" t="s">
        <v>128</v>
      </c>
      <c r="E11" s="517">
        <f>'Ap B - Participant-Spend'!F15</f>
        <v>179</v>
      </c>
      <c r="F11" s="529">
        <f>'Ap B - Participant-Spend'!I15</f>
        <v>2804.6060500410285</v>
      </c>
      <c r="G11" s="530">
        <f>SUM('Ap C - Qtr LMI'!F15:G15)</f>
        <v>1031.9358300000006</v>
      </c>
      <c r="H11" s="531">
        <f>'Ap B - Participant-Spend'!J15</f>
        <v>1427.5695852583019</v>
      </c>
      <c r="I11" s="521"/>
      <c r="J11" s="521"/>
      <c r="K11" s="522"/>
      <c r="L11" s="523">
        <f>'Ap B - Qtr NG Master'!F15</f>
        <v>2463.7186999999999</v>
      </c>
      <c r="M11" s="523">
        <f>'Ap B - Qtr NG Master'!K15</f>
        <v>57800.065930000004</v>
      </c>
    </row>
    <row r="12" spans="1:13">
      <c r="A12" s="514" t="s">
        <v>179</v>
      </c>
      <c r="B12" s="515" t="s">
        <v>57</v>
      </c>
      <c r="C12" s="514" t="s">
        <v>129</v>
      </c>
      <c r="D12" s="516" t="s">
        <v>129</v>
      </c>
      <c r="E12" s="517">
        <f>'Ap B - Participant-Spend'!F16</f>
        <v>170691</v>
      </c>
      <c r="F12" s="529">
        <f>'Ap B - Participant-Spend'!I16</f>
        <v>1079.94170406224</v>
      </c>
      <c r="G12" s="530">
        <f>SUM('Ap C - Qtr LMI'!F16:G16)</f>
        <v>879.21</v>
      </c>
      <c r="H12" s="531">
        <f>'Ap B - Participant-Spend'!J16</f>
        <v>952.13572257889916</v>
      </c>
      <c r="I12" s="521"/>
      <c r="J12" s="521"/>
      <c r="K12" s="522"/>
      <c r="L12" s="523">
        <f>'Ap B - Qtr NG Master'!F16</f>
        <v>85348.6</v>
      </c>
      <c r="M12" s="523">
        <f>'Ap B - Qtr NG Master'!K16</f>
        <v>85348.6</v>
      </c>
    </row>
    <row r="13" spans="1:13">
      <c r="A13" s="514" t="s">
        <v>179</v>
      </c>
      <c r="B13" s="532" t="s">
        <v>386</v>
      </c>
      <c r="C13" s="514" t="s">
        <v>386</v>
      </c>
      <c r="D13" s="516" t="s">
        <v>386</v>
      </c>
      <c r="E13" s="517">
        <f>'Tables 3-6'!C8</f>
        <v>457</v>
      </c>
      <c r="F13" s="533">
        <f>'Tables 3-6'!D20</f>
        <v>3790.6320000000001</v>
      </c>
      <c r="G13" s="519"/>
      <c r="H13" s="520">
        <f>'Tables 3-6'!C20</f>
        <v>2641.5435299999999</v>
      </c>
      <c r="I13" s="521"/>
      <c r="J13" s="521"/>
      <c r="K13" s="522"/>
      <c r="L13" s="523">
        <f>'Tables 3-6'!C32</f>
        <v>3369.9372159999998</v>
      </c>
      <c r="M13" s="523">
        <f>'Table 2'!G5</f>
        <v>65215.473381999996</v>
      </c>
    </row>
    <row r="14" spans="1:13">
      <c r="A14" s="514" t="s">
        <v>179</v>
      </c>
      <c r="B14" s="515" t="s">
        <v>387</v>
      </c>
      <c r="C14" s="514" t="s">
        <v>131</v>
      </c>
      <c r="D14" s="516" t="s">
        <v>131</v>
      </c>
      <c r="E14" s="517">
        <f>'Ap B - Participant-Spend'!F20</f>
        <v>9</v>
      </c>
      <c r="F14" s="529">
        <f>'Ap B - Participant-Spend'!I20</f>
        <v>2116.8964266465778</v>
      </c>
      <c r="G14" s="530">
        <f>SUM('Ap D - Qtr Business Class'!F8:G8)</f>
        <v>604.93984999999998</v>
      </c>
      <c r="H14" s="531">
        <f>'Ap B - Participant-Spend'!J20</f>
        <v>1108.2617073407916</v>
      </c>
      <c r="I14" s="521"/>
      <c r="J14" s="521"/>
      <c r="K14" s="522"/>
      <c r="L14" s="523">
        <f>'Ap B - Qtr NG Master'!F20</f>
        <v>1986.2643000000003</v>
      </c>
      <c r="M14" s="523">
        <f>'Ap B - Qtr NG Master'!K20</f>
        <v>27538.164700000001</v>
      </c>
    </row>
    <row r="15" spans="1:13">
      <c r="A15" s="514" t="s">
        <v>179</v>
      </c>
      <c r="B15" s="515" t="s">
        <v>387</v>
      </c>
      <c r="C15" s="514" t="s">
        <v>132</v>
      </c>
      <c r="D15" s="516" t="s">
        <v>212</v>
      </c>
      <c r="E15" s="517">
        <f>'Ap B - Participant-Spend'!F21</f>
        <v>8</v>
      </c>
      <c r="F15" s="529">
        <f>'Ap B - Participant-Spend'!I21</f>
        <v>1673.9693567781076</v>
      </c>
      <c r="G15" s="530">
        <f>SUM('Ap D - Qtr Business Class'!F9:G9)</f>
        <v>125.53391000000002</v>
      </c>
      <c r="H15" s="531">
        <f>'Ap B - Participant-Spend'!J21</f>
        <v>521.25001398056611</v>
      </c>
      <c r="I15" s="521"/>
      <c r="J15" s="521"/>
      <c r="K15" s="522"/>
      <c r="L15" s="523">
        <f>'Ap B - Qtr NG Master'!F21</f>
        <v>8440.3172200000008</v>
      </c>
      <c r="M15" s="523">
        <f>'Ap B - Qtr NG Master'!K21</f>
        <v>152419.85102</v>
      </c>
    </row>
    <row r="16" spans="1:13">
      <c r="A16" s="514" t="s">
        <v>179</v>
      </c>
      <c r="B16" s="515" t="s">
        <v>387</v>
      </c>
      <c r="C16" s="514" t="s">
        <v>132</v>
      </c>
      <c r="D16" s="516" t="s">
        <v>134</v>
      </c>
      <c r="E16" s="517">
        <f>'Ap B - Participant-Spend'!F22</f>
        <v>0</v>
      </c>
      <c r="F16" s="529">
        <f>'Ap B - Participant-Spend'!I22</f>
        <v>121.92269046103671</v>
      </c>
      <c r="G16" s="530">
        <f>SUM('Ap D - Qtr Business Class'!F10:G10)</f>
        <v>0</v>
      </c>
      <c r="H16" s="531">
        <f>'Ap B - Participant-Spend'!J22</f>
        <v>34.51457666600399</v>
      </c>
      <c r="I16" s="521"/>
      <c r="J16" s="521"/>
      <c r="K16" s="522"/>
      <c r="L16" s="523">
        <f>'Ap B - Qtr NG Master'!F22</f>
        <v>0</v>
      </c>
      <c r="M16" s="523">
        <f>'Ap B - Qtr NG Master'!K22</f>
        <v>0</v>
      </c>
    </row>
    <row r="17" spans="1:13">
      <c r="A17" s="514" t="s">
        <v>179</v>
      </c>
      <c r="B17" s="515" t="s">
        <v>387</v>
      </c>
      <c r="C17" s="514" t="s">
        <v>132</v>
      </c>
      <c r="D17" s="516" t="s">
        <v>135</v>
      </c>
      <c r="E17" s="517">
        <f>'Ap B - Participant-Spend'!F23</f>
        <v>0</v>
      </c>
      <c r="F17" s="529">
        <f>'Ap B - Participant-Spend'!I23</f>
        <v>0</v>
      </c>
      <c r="G17" s="530">
        <f>SUM('Ap D - Qtr Business Class'!F11:G11)</f>
        <v>0</v>
      </c>
      <c r="H17" s="531">
        <f>'Ap B - Participant-Spend'!J23</f>
        <v>63.003279999999982</v>
      </c>
      <c r="I17" s="521"/>
      <c r="J17" s="521"/>
      <c r="K17" s="522"/>
      <c r="L17" s="523">
        <f>'Ap B - Qtr NG Master'!F23</f>
        <v>0</v>
      </c>
      <c r="M17" s="523">
        <f>'Ap B - Qtr NG Master'!K23</f>
        <v>0</v>
      </c>
    </row>
    <row r="18" spans="1:13">
      <c r="A18" s="514" t="s">
        <v>179</v>
      </c>
      <c r="B18" s="515" t="s">
        <v>72</v>
      </c>
      <c r="C18" s="514" t="s">
        <v>72</v>
      </c>
      <c r="D18" s="516" t="s">
        <v>215</v>
      </c>
      <c r="E18" s="517">
        <f>'Ap B - Participant-Spend'!F26</f>
        <v>352</v>
      </c>
      <c r="F18" s="518"/>
      <c r="G18" s="519">
        <f>SUM('Ap C - Qtr LMI'!F19:G19)</f>
        <v>752.36900000000003</v>
      </c>
      <c r="H18" s="520">
        <f>'Ap B - Participant-Spend'!J26</f>
        <v>859.12322601610219</v>
      </c>
      <c r="I18" s="521"/>
      <c r="J18" s="521"/>
      <c r="K18" s="522"/>
      <c r="L18" s="523">
        <f>'Ap B - Qtr NG Master'!F26</f>
        <v>3418.4199999999996</v>
      </c>
      <c r="M18" s="523">
        <f>'Ap B - Qtr NG Master'!K26</f>
        <v>58113.139999999992</v>
      </c>
    </row>
    <row r="19" spans="1:13">
      <c r="A19" s="514" t="s">
        <v>179</v>
      </c>
      <c r="B19" s="515" t="s">
        <v>72</v>
      </c>
      <c r="C19" s="514" t="s">
        <v>72</v>
      </c>
      <c r="D19" s="516" t="s">
        <v>131</v>
      </c>
      <c r="E19" s="517">
        <f>'Ap B - Participant-Spend'!F27</f>
        <v>617</v>
      </c>
      <c r="F19" s="518"/>
      <c r="G19" s="519">
        <f>SUM('Ap C - Qtr LMI'!F20:G20)</f>
        <v>77.659629999999652</v>
      </c>
      <c r="H19" s="520">
        <f>'Ap B - Participant-Spend'!J27</f>
        <v>126.34807770941124</v>
      </c>
      <c r="I19" s="521"/>
      <c r="J19" s="521"/>
      <c r="K19" s="522"/>
      <c r="L19" s="523">
        <f>'Ap B - Qtr NG Master'!F27</f>
        <v>3247.5489399999565</v>
      </c>
      <c r="M19" s="523">
        <f>'Ap B - Qtr NG Master'!K27</f>
        <v>32471.825360000199</v>
      </c>
    </row>
    <row r="20" spans="1:13">
      <c r="A20" s="514" t="s">
        <v>179</v>
      </c>
      <c r="B20" s="515" t="s">
        <v>72</v>
      </c>
      <c r="C20" s="514" t="s">
        <v>72</v>
      </c>
      <c r="D20" s="516" t="s">
        <v>216</v>
      </c>
      <c r="E20" s="517">
        <f>'Ap B - Participant-Spend'!F28</f>
        <v>0</v>
      </c>
      <c r="F20" s="518"/>
      <c r="G20" s="519">
        <f>SUM('Ap D - Qtr Business Class'!F14:G14)</f>
        <v>0</v>
      </c>
      <c r="H20" s="520">
        <f>'Ap B - Participant-Spend'!J28</f>
        <v>3.4423172888271778</v>
      </c>
      <c r="I20" s="521"/>
      <c r="J20" s="521"/>
      <c r="K20" s="522"/>
      <c r="L20" s="523">
        <f>'Ap B - Qtr NG Master'!F28</f>
        <v>0</v>
      </c>
      <c r="M20" s="523">
        <f>'Ap B - Qtr NG Master'!K28</f>
        <v>0</v>
      </c>
    </row>
    <row r="21" spans="1:13">
      <c r="A21" s="514" t="s">
        <v>179</v>
      </c>
      <c r="B21" s="515" t="s">
        <v>72</v>
      </c>
      <c r="C21" s="514" t="s">
        <v>72</v>
      </c>
      <c r="D21" s="516" t="s">
        <v>135</v>
      </c>
      <c r="E21" s="517">
        <f>'Ap B - Participant-Spend'!F29</f>
        <v>0</v>
      </c>
      <c r="F21" s="518"/>
      <c r="G21" s="519">
        <f>SUM('Ap D - Qtr Business Class'!F15:G15)</f>
        <v>0</v>
      </c>
      <c r="H21" s="520">
        <f>'Ap B - Participant-Spend'!J29</f>
        <v>220.9905455345318</v>
      </c>
      <c r="I21" s="521"/>
      <c r="J21" s="521"/>
      <c r="K21" s="522"/>
      <c r="L21" s="523">
        <f>'Ap B - Qtr NG Master'!F29</f>
        <v>0</v>
      </c>
      <c r="M21" s="523">
        <f>'Ap B - Qtr NG Master'!K29</f>
        <v>0</v>
      </c>
    </row>
    <row r="22" spans="1:13">
      <c r="A22" s="514" t="s">
        <v>179</v>
      </c>
      <c r="B22" s="515" t="s">
        <v>72</v>
      </c>
      <c r="C22" s="514" t="s">
        <v>72</v>
      </c>
      <c r="D22" s="516"/>
      <c r="E22" s="517"/>
      <c r="F22" s="525">
        <f>'Ap B - Participant-Spend'!I30</f>
        <v>1903.2673777746522</v>
      </c>
      <c r="G22" s="526"/>
      <c r="H22" s="527"/>
      <c r="I22" s="521"/>
      <c r="J22" s="521"/>
      <c r="K22" s="522"/>
      <c r="L22" s="523"/>
      <c r="M22" s="528"/>
    </row>
    <row r="23" spans="1:13" ht="30">
      <c r="A23" s="514" t="s">
        <v>179</v>
      </c>
      <c r="B23" s="515" t="s">
        <v>388</v>
      </c>
      <c r="C23" s="514" t="s">
        <v>219</v>
      </c>
      <c r="D23" s="516" t="s">
        <v>219</v>
      </c>
      <c r="E23" s="517">
        <v>0</v>
      </c>
      <c r="F23" s="529">
        <v>0</v>
      </c>
      <c r="G23" s="530">
        <v>0</v>
      </c>
      <c r="H23" s="531">
        <v>0</v>
      </c>
      <c r="I23" s="521"/>
      <c r="J23" s="521"/>
      <c r="K23" s="522"/>
      <c r="L23" s="523">
        <v>0</v>
      </c>
      <c r="M23" s="523">
        <v>0</v>
      </c>
    </row>
    <row r="24" spans="1:13">
      <c r="A24" s="514"/>
      <c r="B24" s="515"/>
      <c r="C24" s="514"/>
      <c r="D24" s="516"/>
      <c r="E24" s="535"/>
      <c r="F24" s="534"/>
      <c r="G24" s="530"/>
      <c r="H24" s="530"/>
      <c r="I24" s="521"/>
      <c r="J24" s="521"/>
      <c r="K24" s="522"/>
      <c r="L24" s="13"/>
      <c r="M24" s="13"/>
    </row>
    <row r="25" spans="1:13">
      <c r="A25" s="514"/>
      <c r="B25" s="515"/>
      <c r="C25" s="514"/>
      <c r="D25" s="516"/>
      <c r="E25" s="535"/>
      <c r="F25" s="534"/>
      <c r="G25" s="530"/>
      <c r="H25" s="530"/>
      <c r="I25" s="521"/>
      <c r="J25" s="521"/>
      <c r="K25" s="522"/>
      <c r="L25" s="13"/>
      <c r="M25" s="13"/>
    </row>
    <row r="26" spans="1:13">
      <c r="A26" s="514"/>
      <c r="B26" s="515"/>
      <c r="C26" s="514"/>
      <c r="D26" s="516"/>
      <c r="E26" s="535"/>
      <c r="F26" s="534"/>
      <c r="G26" s="530"/>
      <c r="H26" s="530"/>
      <c r="I26" s="521"/>
      <c r="J26" s="521"/>
      <c r="K26" s="522"/>
      <c r="L26" s="13"/>
      <c r="M26" s="13"/>
    </row>
    <row r="27" spans="1:13">
      <c r="A27" s="514"/>
      <c r="B27" s="515"/>
      <c r="C27" s="514"/>
      <c r="D27" s="516"/>
      <c r="E27" s="535"/>
      <c r="F27" s="534"/>
      <c r="G27" s="530"/>
      <c r="H27" s="530"/>
      <c r="I27" s="521"/>
      <c r="J27" s="521"/>
      <c r="K27" s="522"/>
      <c r="L27" s="13"/>
      <c r="M27" s="13"/>
    </row>
    <row r="28" spans="1:13">
      <c r="A28" s="514"/>
      <c r="B28" s="515"/>
      <c r="C28" s="514"/>
      <c r="D28" s="516"/>
      <c r="E28" s="535"/>
      <c r="F28" s="534"/>
      <c r="G28" s="530"/>
      <c r="H28" s="530"/>
      <c r="I28" s="521"/>
      <c r="J28" s="521"/>
      <c r="K28" s="522"/>
      <c r="L28" s="13"/>
      <c r="M28" s="13"/>
    </row>
    <row r="29" spans="1:13">
      <c r="A29" s="514"/>
      <c r="B29" s="515"/>
      <c r="C29" s="514"/>
      <c r="D29" s="516"/>
      <c r="E29" s="535"/>
      <c r="F29" s="534"/>
      <c r="G29" s="530"/>
      <c r="H29" s="530"/>
      <c r="I29" s="521"/>
      <c r="J29" s="521"/>
      <c r="K29" s="521"/>
      <c r="L29" s="13"/>
      <c r="M29" s="13"/>
    </row>
    <row r="30" spans="1:13">
      <c r="A30" s="514"/>
      <c r="B30" s="515"/>
      <c r="C30" s="514"/>
      <c r="D30" s="516"/>
      <c r="E30" s="535"/>
      <c r="F30" s="534"/>
      <c r="G30" s="530"/>
      <c r="H30" s="530"/>
      <c r="I30" s="521"/>
      <c r="J30" s="521"/>
      <c r="K30" s="521"/>
      <c r="L30" s="13"/>
      <c r="M30" s="13"/>
    </row>
    <row r="31" spans="1:13">
      <c r="A31" s="514"/>
      <c r="B31" s="515"/>
      <c r="C31" s="514"/>
      <c r="D31" s="516"/>
      <c r="E31" s="535"/>
      <c r="F31" s="534"/>
      <c r="G31" s="530"/>
      <c r="H31" s="530"/>
      <c r="I31" s="521"/>
      <c r="J31" s="521"/>
      <c r="K31" s="521"/>
      <c r="L31" s="13"/>
      <c r="M31" s="13"/>
    </row>
    <row r="32" spans="1:13">
      <c r="A32" s="514"/>
      <c r="B32" s="515"/>
      <c r="C32" s="514"/>
      <c r="D32" s="516"/>
      <c r="E32" s="535"/>
      <c r="F32" s="534"/>
      <c r="G32" s="530"/>
      <c r="H32" s="530"/>
      <c r="I32" s="521"/>
      <c r="J32" s="521"/>
      <c r="K32" s="521"/>
      <c r="L32" s="13"/>
      <c r="M32" s="13"/>
    </row>
    <row r="33" spans="1:13">
      <c r="A33" s="514"/>
      <c r="B33" s="515"/>
      <c r="C33" s="514"/>
      <c r="D33" s="516"/>
      <c r="E33" s="535"/>
      <c r="F33" s="534"/>
      <c r="G33" s="530"/>
      <c r="H33" s="530"/>
      <c r="I33" s="521"/>
      <c r="J33" s="521"/>
      <c r="K33" s="521"/>
      <c r="L33" s="13"/>
      <c r="M33" s="13"/>
    </row>
    <row r="34" spans="1:13">
      <c r="A34" s="514"/>
      <c r="B34" s="515"/>
      <c r="C34" s="514"/>
      <c r="D34" s="516"/>
      <c r="E34" s="535"/>
      <c r="F34" s="534"/>
      <c r="G34" s="530"/>
      <c r="H34" s="530"/>
      <c r="I34" s="521"/>
      <c r="J34" s="521"/>
      <c r="K34" s="521"/>
      <c r="L34" s="13"/>
      <c r="M34" s="13"/>
    </row>
    <row r="35" spans="1:13">
      <c r="A35" s="514"/>
      <c r="B35" s="515"/>
      <c r="C35" s="514"/>
      <c r="D35" s="516"/>
      <c r="E35" s="535"/>
      <c r="F35" s="534"/>
      <c r="G35" s="530"/>
      <c r="H35" s="530"/>
      <c r="I35" s="521"/>
      <c r="J35" s="521"/>
      <c r="K35" s="521"/>
      <c r="L35" s="13"/>
      <c r="M35" s="13"/>
    </row>
    <row r="36" spans="1:13">
      <c r="A36" s="514"/>
      <c r="B36" s="515"/>
      <c r="C36" s="514"/>
      <c r="D36" s="516"/>
      <c r="E36" s="535"/>
      <c r="F36" s="534"/>
      <c r="G36" s="530"/>
      <c r="H36" s="530"/>
      <c r="I36" s="521"/>
      <c r="J36" s="521"/>
      <c r="K36" s="521"/>
      <c r="L36" s="13"/>
      <c r="M36" s="13"/>
    </row>
  </sheetData>
  <dataConsolidate/>
  <mergeCells count="3">
    <mergeCell ref="A2:C2"/>
    <mergeCell ref="F2:H2"/>
    <mergeCell ref="I2:M2"/>
  </mergeCells>
  <conditionalFormatting sqref="G4:G12 G18:G36">
    <cfRule type="expression" dxfId="13" priority="15">
      <formula>IF(#REF!&gt;1,TRUE,FALSE)</formula>
    </cfRule>
  </conditionalFormatting>
  <conditionalFormatting sqref="H4:H8 H11:H36">
    <cfRule type="expression" dxfId="12" priority="14">
      <formula>IF(#REF!&gt;1,TRUE,FALSE)</formula>
    </cfRule>
  </conditionalFormatting>
  <conditionalFormatting sqref="G7">
    <cfRule type="expression" dxfId="11" priority="13">
      <formula>IF(#REF!&gt;1,TRUE,FALSE)</formula>
    </cfRule>
  </conditionalFormatting>
  <conditionalFormatting sqref="H7">
    <cfRule type="expression" dxfId="10" priority="12">
      <formula>IF(#REF!&gt;1,TRUE,FALSE)</formula>
    </cfRule>
  </conditionalFormatting>
  <conditionalFormatting sqref="G8:G12">
    <cfRule type="expression" dxfId="9" priority="11">
      <formula>IF(#REF!&gt;1,TRUE,FALSE)</formula>
    </cfRule>
  </conditionalFormatting>
  <conditionalFormatting sqref="H8:H13">
    <cfRule type="expression" dxfId="8" priority="10">
      <formula>IF(#REF!&gt;1,TRUE,FALSE)</formula>
    </cfRule>
  </conditionalFormatting>
  <conditionalFormatting sqref="G13:G17">
    <cfRule type="expression" dxfId="7" priority="9">
      <formula>IF(#REF!&gt;1,TRUE,FALSE)</formula>
    </cfRule>
  </conditionalFormatting>
  <conditionalFormatting sqref="G13:G17">
    <cfRule type="expression" dxfId="6" priority="8">
      <formula>IF(#REF!&gt;1,TRUE,FALSE)</formula>
    </cfRule>
  </conditionalFormatting>
  <conditionalFormatting sqref="H8">
    <cfRule type="expression" dxfId="5" priority="7">
      <formula>IF(#REF!&gt;1,TRUE,FALSE)</formula>
    </cfRule>
  </conditionalFormatting>
  <conditionalFormatting sqref="H10">
    <cfRule type="expression" dxfId="4" priority="5">
      <formula>IF(#REF!&gt;1,TRUE,FALSE)</formula>
    </cfRule>
  </conditionalFormatting>
  <conditionalFormatting sqref="G8">
    <cfRule type="expression" dxfId="3" priority="4">
      <formula>IF(#REF!&gt;1,TRUE,FALSE)</formula>
    </cfRule>
  </conditionalFormatting>
  <conditionalFormatting sqref="G13">
    <cfRule type="expression" dxfId="2" priority="3">
      <formula>IF(#REF!&gt;1,TRUE,FALSE)</formula>
    </cfRule>
  </conditionalFormatting>
  <conditionalFormatting sqref="G13">
    <cfRule type="expression" dxfId="1" priority="2">
      <formula>IF(#REF!&gt;1,TRUE,FALSE)</formula>
    </cfRule>
  </conditionalFormatting>
  <conditionalFormatting sqref="G9:G12">
    <cfRule type="expression" dxfId="0" priority="1">
      <formula>IF(#REF!&gt;1,TRUE,FALSE)</formula>
    </cfRule>
  </conditionalFormatting>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C78F7362-F2AC-4683-BAEB-18CEFD849B97}">
          <x14:formula1>
            <xm:f>Lookup_Sheet!$A$28:$A$39</xm:f>
          </x14:formula1>
          <xm:sqref>B1</xm:sqref>
        </x14:dataValidation>
        <x14:dataValidation type="list" allowBlank="1" showInputMessage="1" showErrorMessage="1" xr:uid="{6B526CA2-D891-4250-9976-9DAC3E10A55A}">
          <x14:formula1>
            <xm:f>Lookup_Sheet!$A$18:$A$24</xm:f>
          </x14:formula1>
          <xm:sqref>A4:A23</xm:sqref>
        </x14:dataValidation>
        <x14:dataValidation type="list" allowBlank="1" showInputMessage="1" showErrorMessage="1" xr:uid="{54F513D3-05D5-438F-86D8-6A0FC1E0067A}">
          <x14:formula1>
            <xm:f>Lookup_Sheet!$A$8:$A$10</xm:f>
          </x14:formula1>
          <xm:sqref>C4:C23</xm:sqref>
        </x14:dataValidation>
        <x14:dataValidation type="list" allowBlank="1" showInputMessage="1" showErrorMessage="1" xr:uid="{C4A7EBDD-5ECB-4C43-8D29-FAAF462DC23A}">
          <x14:formula1>
            <xm:f>Lookup_Sheet!$A$2:$A$5</xm:f>
          </x14:formula1>
          <xm:sqref>B14:B23 B4:B12</xm:sqref>
        </x14:dataValidation>
        <x14:dataValidation type="list" allowBlank="1" showInputMessage="1" showErrorMessage="1" xr:uid="{381A7C14-9539-46CA-95DA-111DEC82D67E}">
          <x14:formula1>
            <xm:f>Lookup_Sheet!$A$13:$A$15</xm:f>
          </x14:formula1>
          <xm:sqref>D4:D23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39"/>
  <sheetViews>
    <sheetView workbookViewId="0">
      <selection activeCell="A22" sqref="A22"/>
    </sheetView>
  </sheetViews>
  <sheetFormatPr defaultRowHeight="15"/>
  <cols>
    <col min="1" max="1" width="51.85546875" bestFit="1" customWidth="1"/>
    <col min="3" max="3" width="7.42578125" bestFit="1" customWidth="1"/>
  </cols>
  <sheetData>
    <row r="1" spans="1:1">
      <c r="A1" s="312" t="s">
        <v>377</v>
      </c>
    </row>
    <row r="2" spans="1:1">
      <c r="A2" s="13" t="s">
        <v>57</v>
      </c>
    </row>
    <row r="3" spans="1:1">
      <c r="A3" s="13" t="s">
        <v>387</v>
      </c>
    </row>
    <row r="4" spans="1:1">
      <c r="A4" s="13" t="s">
        <v>72</v>
      </c>
    </row>
    <row r="5" spans="1:1">
      <c r="A5" s="13" t="s">
        <v>388</v>
      </c>
    </row>
    <row r="7" spans="1:1">
      <c r="A7" s="312" t="s">
        <v>313</v>
      </c>
    </row>
    <row r="8" spans="1:1">
      <c r="A8" s="13" t="s">
        <v>164</v>
      </c>
    </row>
    <row r="9" spans="1:1">
      <c r="A9" s="13" t="s">
        <v>131</v>
      </c>
    </row>
    <row r="10" spans="1:1">
      <c r="A10" s="13" t="s">
        <v>72</v>
      </c>
    </row>
    <row r="12" spans="1:1">
      <c r="A12" s="312" t="s">
        <v>210</v>
      </c>
    </row>
    <row r="13" spans="1:1">
      <c r="A13" s="13" t="s">
        <v>215</v>
      </c>
    </row>
    <row r="14" spans="1:1">
      <c r="A14" s="13" t="s">
        <v>133</v>
      </c>
    </row>
    <row r="15" spans="1:1">
      <c r="A15" s="13" t="s">
        <v>131</v>
      </c>
    </row>
    <row r="17" spans="1:1">
      <c r="A17" s="312" t="s">
        <v>389</v>
      </c>
    </row>
    <row r="18" spans="1:1">
      <c r="A18" s="313" t="s">
        <v>390</v>
      </c>
    </row>
    <row r="19" spans="1:1">
      <c r="A19" s="313" t="s">
        <v>179</v>
      </c>
    </row>
    <row r="20" spans="1:1">
      <c r="A20" s="313" t="s">
        <v>391</v>
      </c>
    </row>
    <row r="21" spans="1:1">
      <c r="A21" s="313" t="s">
        <v>392</v>
      </c>
    </row>
    <row r="22" spans="1:1">
      <c r="A22" s="313" t="s">
        <v>393</v>
      </c>
    </row>
    <row r="23" spans="1:1">
      <c r="A23" s="313" t="s">
        <v>394</v>
      </c>
    </row>
    <row r="24" spans="1:1">
      <c r="A24" s="313" t="s">
        <v>395</v>
      </c>
    </row>
    <row r="27" spans="1:1">
      <c r="A27" s="314" t="s">
        <v>396</v>
      </c>
    </row>
    <row r="28" spans="1:1">
      <c r="A28" s="315" t="s">
        <v>397</v>
      </c>
    </row>
    <row r="29" spans="1:1">
      <c r="A29" s="315" t="s">
        <v>398</v>
      </c>
    </row>
    <row r="30" spans="1:1">
      <c r="A30" s="315" t="s">
        <v>399</v>
      </c>
    </row>
    <row r="31" spans="1:1">
      <c r="A31" s="315" t="s">
        <v>400</v>
      </c>
    </row>
    <row r="32" spans="1:1">
      <c r="A32" s="315" t="s">
        <v>401</v>
      </c>
    </row>
    <row r="33" spans="1:1">
      <c r="A33" s="315" t="s">
        <v>372</v>
      </c>
    </row>
    <row r="34" spans="1:1">
      <c r="A34" s="315" t="s">
        <v>402</v>
      </c>
    </row>
    <row r="35" spans="1:1">
      <c r="A35" s="315" t="s">
        <v>403</v>
      </c>
    </row>
    <row r="36" spans="1:1">
      <c r="A36" s="315" t="s">
        <v>404</v>
      </c>
    </row>
    <row r="37" spans="1:1">
      <c r="A37" s="315" t="s">
        <v>405</v>
      </c>
    </row>
    <row r="38" spans="1:1">
      <c r="A38" s="315" t="s">
        <v>406</v>
      </c>
    </row>
    <row r="39" spans="1:1">
      <c r="A39" s="315" t="s">
        <v>407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B5C2-74AD-44CA-B2CD-52350D03C991}">
  <sheetPr>
    <tabColor theme="4" tint="-0.249977111117893"/>
  </sheetPr>
  <dimension ref="A1:P16"/>
  <sheetViews>
    <sheetView zoomScaleNormal="100" workbookViewId="0">
      <selection activeCell="F10" sqref="F10"/>
    </sheetView>
  </sheetViews>
  <sheetFormatPr defaultRowHeight="15"/>
  <cols>
    <col min="1" max="1" width="28.140625" customWidth="1"/>
    <col min="2" max="2" width="12.28515625" customWidth="1"/>
    <col min="3" max="4" width="10.85546875" customWidth="1"/>
    <col min="5" max="6" width="12.28515625" customWidth="1"/>
    <col min="7" max="8" width="10.85546875" customWidth="1"/>
    <col min="9" max="9" width="12.28515625" customWidth="1"/>
    <col min="10" max="10" width="11.28515625" customWidth="1"/>
    <col min="11" max="11" width="9.28515625" customWidth="1"/>
    <col min="12" max="12" width="4.7109375" customWidth="1"/>
    <col min="13" max="13" width="31.140625" customWidth="1"/>
    <col min="14" max="14" width="28.5703125" customWidth="1"/>
    <col min="15" max="15" width="14.5703125" customWidth="1"/>
    <col min="16" max="16" width="3.42578125" customWidth="1"/>
  </cols>
  <sheetData>
    <row r="1" spans="1:16" ht="27.95" customHeight="1" thickBot="1">
      <c r="A1" s="432" t="s">
        <v>26</v>
      </c>
      <c r="K1" s="430" t="str">
        <f>'Ap B - Participant-Spend'!B3</f>
        <v>For Period Ending PY23Q4</v>
      </c>
      <c r="M1" s="433" t="s">
        <v>27</v>
      </c>
      <c r="N1" s="434"/>
    </row>
    <row r="2" spans="1:16" ht="17.100000000000001" customHeight="1" thickBot="1">
      <c r="A2" s="432" t="s">
        <v>28</v>
      </c>
      <c r="B2" s="635" t="s">
        <v>18</v>
      </c>
      <c r="C2" s="636"/>
      <c r="D2" s="636"/>
      <c r="E2" s="637"/>
      <c r="F2" s="638" t="s">
        <v>29</v>
      </c>
      <c r="G2" s="639"/>
      <c r="H2" s="639"/>
      <c r="I2" s="640"/>
      <c r="M2" s="435" t="s">
        <v>30</v>
      </c>
      <c r="N2" s="435" t="s">
        <v>31</v>
      </c>
      <c r="O2" s="349"/>
    </row>
    <row r="3" spans="1:16" ht="62.1" customHeight="1">
      <c r="A3" s="436"/>
      <c r="B3" s="437" t="s">
        <v>32</v>
      </c>
      <c r="C3" s="438" t="s">
        <v>33</v>
      </c>
      <c r="D3" s="438" t="s">
        <v>34</v>
      </c>
      <c r="E3" s="439" t="s">
        <v>35</v>
      </c>
      <c r="F3" s="540" t="s">
        <v>36</v>
      </c>
      <c r="G3" s="438" t="s">
        <v>37</v>
      </c>
      <c r="H3" s="438" t="s">
        <v>38</v>
      </c>
      <c r="I3" s="440" t="s">
        <v>39</v>
      </c>
      <c r="J3" s="437" t="s">
        <v>40</v>
      </c>
      <c r="K3" s="439" t="s">
        <v>41</v>
      </c>
      <c r="M3" s="441">
        <f>K4</f>
        <v>1.1072539747929617</v>
      </c>
      <c r="N3" s="441">
        <f>'Tables 3-6'!E19</f>
        <v>0.55684282356909853</v>
      </c>
      <c r="O3" s="350"/>
    </row>
    <row r="4" spans="1:16" ht="18" customHeight="1">
      <c r="A4" s="442" t="s">
        <v>42</v>
      </c>
      <c r="B4" s="547">
        <v>32818.02691999996</v>
      </c>
      <c r="C4" s="538">
        <v>975.182816</v>
      </c>
      <c r="D4" s="538" t="s">
        <v>19</v>
      </c>
      <c r="E4" s="544">
        <f>B4+C4</f>
        <v>33793.209735999961</v>
      </c>
      <c r="F4" s="407">
        <v>196407.46843999493</v>
      </c>
      <c r="G4" s="538">
        <v>3369.9372159999998</v>
      </c>
      <c r="H4" s="538" t="s">
        <v>19</v>
      </c>
      <c r="I4" s="538">
        <f>F4+G4</f>
        <v>199777.40565599492</v>
      </c>
      <c r="J4" s="545">
        <v>180426</v>
      </c>
      <c r="K4" s="443">
        <f>I4/J4</f>
        <v>1.1072539747929617</v>
      </c>
      <c r="P4" s="350"/>
    </row>
    <row r="5" spans="1:16" ht="18" customHeight="1">
      <c r="A5" s="442" t="s">
        <v>43</v>
      </c>
      <c r="B5" s="547">
        <v>204154.22809000025</v>
      </c>
      <c r="C5" s="538">
        <v>19416.259402</v>
      </c>
      <c r="D5" s="538" t="s">
        <v>19</v>
      </c>
      <c r="E5" s="544">
        <f>B5+C5</f>
        <v>223570.48749200025</v>
      </c>
      <c r="F5" s="407">
        <v>1321219.8764499465</v>
      </c>
      <c r="G5" s="538">
        <v>65215.473381999996</v>
      </c>
      <c r="H5" s="538" t="s">
        <v>19</v>
      </c>
      <c r="I5" s="538">
        <f>F5+G5</f>
        <v>1386435.3498319467</v>
      </c>
      <c r="J5" s="545">
        <v>1310254.3999999999</v>
      </c>
      <c r="K5" s="444">
        <f>I5/J5</f>
        <v>1.0581421057101177</v>
      </c>
      <c r="P5" s="350"/>
    </row>
    <row r="6" spans="1:16" ht="34.5" customHeight="1">
      <c r="A6" s="442" t="s">
        <v>44</v>
      </c>
      <c r="B6" s="541"/>
      <c r="C6" s="379"/>
      <c r="D6" s="379"/>
      <c r="E6" s="542"/>
      <c r="F6" s="546"/>
      <c r="G6" s="379"/>
      <c r="H6" s="379"/>
      <c r="I6" s="379"/>
      <c r="J6" s="539"/>
      <c r="K6" s="445"/>
      <c r="P6" s="350"/>
    </row>
    <row r="7" spans="1:16" ht="32.25">
      <c r="A7" s="442" t="s">
        <v>45</v>
      </c>
      <c r="B7" s="543">
        <v>18932.227390000007</v>
      </c>
      <c r="C7" s="538">
        <v>19416.259402</v>
      </c>
      <c r="D7" s="538" t="s">
        <v>19</v>
      </c>
      <c r="E7" s="544">
        <f>B7+C7</f>
        <v>38348.486792000011</v>
      </c>
      <c r="F7" s="405">
        <v>73713.611550000001</v>
      </c>
      <c r="G7" s="538">
        <v>65215.473381999996</v>
      </c>
      <c r="H7" s="538" t="s">
        <v>19</v>
      </c>
      <c r="I7" s="538">
        <f t="shared" ref="I7:I8" si="0">F7+G7</f>
        <v>138929.084932</v>
      </c>
      <c r="J7" s="539"/>
      <c r="K7" s="445"/>
      <c r="L7" s="350"/>
      <c r="M7" s="350"/>
      <c r="N7" s="350"/>
      <c r="O7" s="350"/>
      <c r="P7" s="350"/>
    </row>
    <row r="8" spans="1:16" ht="32.25">
      <c r="A8" s="442" t="s">
        <v>46</v>
      </c>
      <c r="B8" s="543">
        <v>12887.551600000001</v>
      </c>
      <c r="C8" s="380"/>
      <c r="D8" s="537" t="s">
        <v>19</v>
      </c>
      <c r="E8" s="544">
        <f>B8+C8</f>
        <v>12887.551600000001</v>
      </c>
      <c r="F8" s="405">
        <v>27761.842700000001</v>
      </c>
      <c r="G8" s="380"/>
      <c r="H8" s="537" t="s">
        <v>19</v>
      </c>
      <c r="I8" s="538">
        <f t="shared" si="0"/>
        <v>27761.842700000001</v>
      </c>
      <c r="J8" s="539"/>
      <c r="K8" s="445"/>
      <c r="L8" s="350"/>
      <c r="M8" s="350"/>
      <c r="N8" s="350"/>
      <c r="O8" s="350"/>
      <c r="P8" s="350"/>
    </row>
    <row r="9" spans="1:16" ht="30.75" thickBot="1">
      <c r="A9" s="446" t="s">
        <v>47</v>
      </c>
      <c r="B9" s="548"/>
      <c r="C9" s="549"/>
      <c r="D9" s="550"/>
      <c r="E9" s="551"/>
      <c r="F9" s="632">
        <v>291.55644135743199</v>
      </c>
      <c r="G9" s="549"/>
      <c r="H9" s="550"/>
      <c r="I9" s="553">
        <f>F9</f>
        <v>291.55644135743199</v>
      </c>
      <c r="J9" s="552"/>
      <c r="K9" s="447"/>
      <c r="L9" s="350"/>
      <c r="M9" s="350"/>
      <c r="N9" s="350"/>
      <c r="O9" s="350"/>
      <c r="P9" s="350"/>
    </row>
    <row r="10" spans="1:16" ht="12" customHeight="1">
      <c r="L10" s="350"/>
      <c r="M10" s="350"/>
      <c r="N10" s="350"/>
      <c r="O10" s="350"/>
      <c r="P10" s="350"/>
    </row>
    <row r="11" spans="1:16" ht="18">
      <c r="A11" t="s">
        <v>48</v>
      </c>
    </row>
    <row r="12" spans="1:16" ht="18">
      <c r="A12" t="s">
        <v>49</v>
      </c>
    </row>
    <row r="13" spans="1:16" ht="18">
      <c r="A13" t="s">
        <v>50</v>
      </c>
    </row>
    <row r="15" spans="1:16">
      <c r="I15" s="630"/>
    </row>
    <row r="16" spans="1:16">
      <c r="I16" s="630"/>
    </row>
  </sheetData>
  <mergeCells count="2">
    <mergeCell ref="B2:E2"/>
    <mergeCell ref="F2:I2"/>
  </mergeCells>
  <pageMargins left="0.55000000000000004" right="0.55000000000000004" top="0.75" bottom="0.5" header="0.3" footer="0.3"/>
  <pageSetup scale="85" fitToHeight="2" orientation="landscape" r:id="rId1"/>
  <headerFooter>
    <oddHeader>&amp;RTables 2-6</oddHead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F47CC-D074-4398-B84D-F7B5B8A7AE06}">
  <sheetPr>
    <tabColor theme="4" tint="-0.249977111117893"/>
    <pageSetUpPr fitToPage="1"/>
  </sheetPr>
  <dimension ref="A1:H47"/>
  <sheetViews>
    <sheetView workbookViewId="0">
      <selection activeCell="F38" sqref="F37:F38"/>
    </sheetView>
  </sheetViews>
  <sheetFormatPr defaultRowHeight="15"/>
  <cols>
    <col min="1" max="1" width="45.7109375" customWidth="1"/>
    <col min="2" max="2" width="13.5703125" customWidth="1"/>
    <col min="3" max="5" width="13.7109375" customWidth="1"/>
  </cols>
  <sheetData>
    <row r="1" spans="1:8" ht="15.75">
      <c r="A1" s="134"/>
      <c r="B1" s="448"/>
      <c r="C1" s="448"/>
      <c r="D1" s="448"/>
      <c r="E1" s="430" t="str">
        <f>'Ap B - Participant-Spend'!B3</f>
        <v>For Period Ending PY23Q4</v>
      </c>
    </row>
    <row r="2" spans="1:8" ht="20.100000000000001" customHeight="1">
      <c r="A2" s="134" t="s">
        <v>51</v>
      </c>
      <c r="B2" s="448"/>
      <c r="C2" s="448"/>
      <c r="D2" s="448"/>
      <c r="E2" s="448"/>
    </row>
    <row r="3" spans="1:8" ht="36">
      <c r="A3" s="308" t="s">
        <v>52</v>
      </c>
      <c r="B3" s="308" t="s">
        <v>53</v>
      </c>
      <c r="C3" s="33" t="s">
        <v>54</v>
      </c>
      <c r="D3" s="33" t="s">
        <v>55</v>
      </c>
      <c r="E3" s="309" t="s">
        <v>56</v>
      </c>
    </row>
    <row r="4" spans="1:8">
      <c r="A4" s="310" t="s">
        <v>57</v>
      </c>
      <c r="B4" s="373">
        <v>172412</v>
      </c>
      <c r="C4" s="373">
        <v>191690</v>
      </c>
      <c r="D4" s="373">
        <v>178227</v>
      </c>
      <c r="E4" s="366">
        <f>C4/D4</f>
        <v>1.075538498656208</v>
      </c>
    </row>
    <row r="5" spans="1:8">
      <c r="A5" s="310" t="s">
        <v>58</v>
      </c>
      <c r="B5" s="373">
        <v>430</v>
      </c>
      <c r="C5" s="373">
        <v>969</v>
      </c>
      <c r="D5" s="373">
        <v>913</v>
      </c>
      <c r="E5" s="366">
        <f t="shared" ref="E5:E9" si="0">C5/D5</f>
        <v>1.0613362541073383</v>
      </c>
    </row>
    <row r="6" spans="1:8">
      <c r="A6" s="310" t="s">
        <v>59</v>
      </c>
      <c r="B6" s="373">
        <v>6</v>
      </c>
      <c r="C6" s="373">
        <v>17</v>
      </c>
      <c r="D6" s="373">
        <v>1398</v>
      </c>
      <c r="E6" s="366">
        <f t="shared" si="0"/>
        <v>1.2160228898426323E-2</v>
      </c>
    </row>
    <row r="7" spans="1:8" ht="15" customHeight="1">
      <c r="A7" s="311" t="s">
        <v>60</v>
      </c>
      <c r="B7" s="374">
        <f>SUM(B4:B6)</f>
        <v>172848</v>
      </c>
      <c r="C7" s="374">
        <f t="shared" ref="C7:D7" si="1">SUM(C4:C6)</f>
        <v>192676</v>
      </c>
      <c r="D7" s="374">
        <f t="shared" si="1"/>
        <v>180538</v>
      </c>
      <c r="E7" s="367">
        <f t="shared" si="0"/>
        <v>1.0672323832101829</v>
      </c>
    </row>
    <row r="8" spans="1:8">
      <c r="A8" s="310" t="s">
        <v>61</v>
      </c>
      <c r="B8" s="373">
        <v>154</v>
      </c>
      <c r="C8" s="373">
        <v>457</v>
      </c>
      <c r="D8" s="373">
        <v>5760</v>
      </c>
      <c r="E8" s="366" t="s">
        <v>19</v>
      </c>
    </row>
    <row r="9" spans="1:8">
      <c r="A9" s="311" t="s">
        <v>62</v>
      </c>
      <c r="B9" s="449">
        <f>SUM(B7:B8)</f>
        <v>173002</v>
      </c>
      <c r="C9" s="449">
        <f t="shared" ref="C9" si="2">SUM(C7:C8)</f>
        <v>193133</v>
      </c>
      <c r="D9" s="449">
        <f>D7</f>
        <v>180538</v>
      </c>
      <c r="E9" s="367">
        <f t="shared" si="0"/>
        <v>1.0697637062557468</v>
      </c>
    </row>
    <row r="10" spans="1:8">
      <c r="A10" s="554" t="s">
        <v>63</v>
      </c>
    </row>
    <row r="11" spans="1:8">
      <c r="A11" t="s">
        <v>64</v>
      </c>
    </row>
    <row r="12" spans="1:8">
      <c r="A12" t="s">
        <v>65</v>
      </c>
    </row>
    <row r="14" spans="1:8" ht="20.100000000000001" customHeight="1">
      <c r="A14" s="429" t="s">
        <v>66</v>
      </c>
    </row>
    <row r="15" spans="1:8" ht="36">
      <c r="A15" s="450" t="s">
        <v>67</v>
      </c>
      <c r="B15" s="450" t="s">
        <v>68</v>
      </c>
      <c r="C15" s="451" t="s">
        <v>69</v>
      </c>
      <c r="D15" s="451" t="s">
        <v>70</v>
      </c>
      <c r="E15" s="451" t="s">
        <v>71</v>
      </c>
    </row>
    <row r="16" spans="1:8">
      <c r="A16" s="310" t="s">
        <v>57</v>
      </c>
      <c r="B16" s="368">
        <v>2029.6685295272389</v>
      </c>
      <c r="C16" s="368">
        <v>9073.4225594436612</v>
      </c>
      <c r="D16" s="368">
        <v>15752.609120978053</v>
      </c>
      <c r="E16" s="366">
        <f>C16/D16</f>
        <v>0.57599490279742993</v>
      </c>
      <c r="H16" s="629"/>
    </row>
    <row r="17" spans="1:8">
      <c r="A17" s="310" t="s">
        <v>72</v>
      </c>
      <c r="B17" s="368">
        <v>195.2034013664873</v>
      </c>
      <c r="C17" s="368">
        <v>1209.9041665488724</v>
      </c>
      <c r="D17" s="368">
        <v>1903.2673777746522</v>
      </c>
      <c r="E17" s="366">
        <f t="shared" ref="E17:E21" si="3">C17/D17</f>
        <v>0.63569847341340058</v>
      </c>
      <c r="H17" s="629"/>
    </row>
    <row r="18" spans="1:8">
      <c r="A18" s="310" t="s">
        <v>73</v>
      </c>
      <c r="B18" s="368">
        <v>559.79917910627341</v>
      </c>
      <c r="C18" s="368">
        <v>1727.0295779873616</v>
      </c>
      <c r="D18" s="368">
        <v>3912.7884738857219</v>
      </c>
      <c r="E18" s="366">
        <f t="shared" si="3"/>
        <v>0.44138076707026247</v>
      </c>
    </row>
    <row r="19" spans="1:8" ht="15" customHeight="1">
      <c r="A19" s="311" t="s">
        <v>60</v>
      </c>
      <c r="B19" s="369">
        <f>SUM(B16:B18)</f>
        <v>2784.6711099999993</v>
      </c>
      <c r="C19" s="369">
        <f t="shared" ref="C19" si="4">SUM(C16:C18)</f>
        <v>12010.356303979896</v>
      </c>
      <c r="D19" s="369">
        <f t="shared" ref="D19" si="5">SUM(D16:D18)</f>
        <v>21568.664972638428</v>
      </c>
      <c r="E19" s="452">
        <f t="shared" si="3"/>
        <v>0.55684282356909853</v>
      </c>
    </row>
    <row r="20" spans="1:8">
      <c r="A20" s="310" t="s">
        <v>74</v>
      </c>
      <c r="B20" s="368">
        <v>826.44213000000002</v>
      </c>
      <c r="C20" s="368">
        <v>2641.5435299999999</v>
      </c>
      <c r="D20" s="368">
        <v>3790.6320000000001</v>
      </c>
      <c r="E20" s="366">
        <f t="shared" si="3"/>
        <v>0.69686097991047402</v>
      </c>
    </row>
    <row r="21" spans="1:8">
      <c r="A21" s="311" t="s">
        <v>62</v>
      </c>
      <c r="B21" s="369">
        <f>SUM(B19:B20)</f>
        <v>3611.1132399999992</v>
      </c>
      <c r="C21" s="369">
        <f t="shared" ref="C21" si="6">SUM(C19:C20)</f>
        <v>14651.899833979896</v>
      </c>
      <c r="D21" s="369">
        <f t="shared" ref="D21" si="7">SUM(D19:D20)</f>
        <v>25359.296972638429</v>
      </c>
      <c r="E21" s="367">
        <f t="shared" si="3"/>
        <v>0.57777231954768515</v>
      </c>
    </row>
    <row r="22" spans="1:8">
      <c r="A22" s="554" t="s">
        <v>75</v>
      </c>
      <c r="B22" s="555"/>
      <c r="C22" s="555"/>
      <c r="D22" s="555"/>
      <c r="E22" s="555"/>
    </row>
    <row r="23" spans="1:8">
      <c r="A23" t="s">
        <v>76</v>
      </c>
      <c r="B23" s="555"/>
      <c r="C23" s="555"/>
      <c r="D23" s="555"/>
      <c r="E23" s="555"/>
    </row>
    <row r="24" spans="1:8">
      <c r="A24" t="s">
        <v>77</v>
      </c>
      <c r="B24" s="555"/>
      <c r="C24" s="555"/>
      <c r="D24" s="555"/>
      <c r="E24" s="555"/>
    </row>
    <row r="26" spans="1:8" ht="20.100000000000001" customHeight="1">
      <c r="A26" s="429" t="s">
        <v>78</v>
      </c>
    </row>
    <row r="27" spans="1:8" ht="36">
      <c r="A27" s="450" t="s">
        <v>79</v>
      </c>
      <c r="B27" s="450" t="s">
        <v>80</v>
      </c>
      <c r="C27" s="451" t="s">
        <v>81</v>
      </c>
      <c r="D27" s="451" t="s">
        <v>82</v>
      </c>
      <c r="E27" s="451" t="s">
        <v>83</v>
      </c>
    </row>
    <row r="28" spans="1:8">
      <c r="A28" s="310" t="s">
        <v>57</v>
      </c>
      <c r="B28" s="373">
        <v>28127.122610000006</v>
      </c>
      <c r="C28" s="373">
        <v>179314.91797999496</v>
      </c>
      <c r="D28" s="373">
        <v>155620.20000000001</v>
      </c>
      <c r="E28" s="366">
        <f>C28/D28</f>
        <v>1.152259912145049</v>
      </c>
    </row>
    <row r="29" spans="1:8">
      <c r="A29" s="310" t="s">
        <v>72</v>
      </c>
      <c r="B29" s="373">
        <v>2590.3403799999564</v>
      </c>
      <c r="C29" s="373">
        <v>6665.9689399999561</v>
      </c>
      <c r="D29" s="373">
        <v>3848.3</v>
      </c>
      <c r="E29" s="366">
        <f t="shared" ref="E29:E33" si="8">C29/D29</f>
        <v>1.7321853649663372</v>
      </c>
    </row>
    <row r="30" spans="1:8">
      <c r="A30" s="310" t="s">
        <v>73</v>
      </c>
      <c r="B30" s="373">
        <v>2100.5639300000003</v>
      </c>
      <c r="C30" s="373">
        <v>10426.581520000002</v>
      </c>
      <c r="D30" s="373">
        <v>20957.5</v>
      </c>
      <c r="E30" s="366">
        <f t="shared" si="8"/>
        <v>0.49751074889657648</v>
      </c>
    </row>
    <row r="31" spans="1:8" ht="15" customHeight="1">
      <c r="A31" s="311" t="s">
        <v>60</v>
      </c>
      <c r="B31" s="374">
        <f>SUM(B28:B30)</f>
        <v>32818.02691999996</v>
      </c>
      <c r="C31" s="374">
        <f t="shared" ref="C31" si="9">SUM(C28:C30)</f>
        <v>196407.46843999493</v>
      </c>
      <c r="D31" s="374">
        <f t="shared" ref="D31" si="10">SUM(D28:D30)</f>
        <v>180426</v>
      </c>
      <c r="E31" s="367">
        <f t="shared" si="8"/>
        <v>1.0885763051888029</v>
      </c>
    </row>
    <row r="32" spans="1:8">
      <c r="A32" s="310" t="s">
        <v>61</v>
      </c>
      <c r="B32" s="373">
        <v>975.182816</v>
      </c>
      <c r="C32" s="373">
        <v>3369.9372159999998</v>
      </c>
      <c r="D32" s="373">
        <v>29535</v>
      </c>
      <c r="E32" s="366" t="s">
        <v>19</v>
      </c>
    </row>
    <row r="33" spans="1:5">
      <c r="A33" s="311" t="s">
        <v>62</v>
      </c>
      <c r="B33" s="374">
        <f>SUM(B31:B32)</f>
        <v>33793.209735999961</v>
      </c>
      <c r="C33" s="374">
        <f t="shared" ref="C33" si="11">SUM(C31:C32)</f>
        <v>199777.40565599492</v>
      </c>
      <c r="D33" s="374">
        <f>D31</f>
        <v>180426</v>
      </c>
      <c r="E33" s="367">
        <f t="shared" si="8"/>
        <v>1.1072539747929617</v>
      </c>
    </row>
    <row r="34" spans="1:5">
      <c r="A34" s="554" t="s">
        <v>84</v>
      </c>
      <c r="B34" s="556"/>
      <c r="C34" s="556"/>
      <c r="D34" s="556"/>
      <c r="E34" s="557"/>
    </row>
    <row r="35" spans="1:5">
      <c r="A35" t="s">
        <v>85</v>
      </c>
      <c r="B35" s="556"/>
      <c r="C35" s="556"/>
      <c r="D35" s="556"/>
      <c r="E35" s="557"/>
    </row>
    <row r="37" spans="1:5" ht="20.100000000000001" customHeight="1">
      <c r="A37" s="429" t="s">
        <v>86</v>
      </c>
    </row>
    <row r="38" spans="1:5" ht="36">
      <c r="A38" s="450" t="s">
        <v>87</v>
      </c>
      <c r="B38" s="450" t="s">
        <v>88</v>
      </c>
      <c r="C38" s="451" t="s">
        <v>89</v>
      </c>
      <c r="D38" s="451" t="s">
        <v>90</v>
      </c>
      <c r="E38" s="451" t="s">
        <v>91</v>
      </c>
    </row>
    <row r="39" spans="1:5">
      <c r="A39" s="310" t="s">
        <v>92</v>
      </c>
      <c r="B39" s="368">
        <v>0</v>
      </c>
      <c r="C39" s="368">
        <v>184.04500999999996</v>
      </c>
      <c r="D39" s="368">
        <v>0</v>
      </c>
      <c r="E39" s="366" t="s">
        <v>19</v>
      </c>
    </row>
    <row r="40" spans="1:5">
      <c r="A40" s="310" t="s">
        <v>93</v>
      </c>
      <c r="B40" s="368">
        <v>198.24779999999998</v>
      </c>
      <c r="C40" s="368">
        <v>900.83453999999983</v>
      </c>
      <c r="D40" s="368">
        <v>956.61631647481795</v>
      </c>
      <c r="E40" s="366">
        <f t="shared" ref="E40:E47" si="12">C40/D40</f>
        <v>0.94168845386165179</v>
      </c>
    </row>
    <row r="41" spans="1:5">
      <c r="A41" s="310" t="s">
        <v>94</v>
      </c>
      <c r="B41" s="368">
        <v>63.838319999999982</v>
      </c>
      <c r="C41" s="368">
        <v>298.4726439799868</v>
      </c>
      <c r="D41" s="368">
        <v>527.06483590544599</v>
      </c>
      <c r="E41" s="366">
        <f t="shared" si="12"/>
        <v>0.56629208333968994</v>
      </c>
    </row>
    <row r="42" spans="1:5">
      <c r="A42" s="310" t="s">
        <v>95</v>
      </c>
      <c r="B42" s="368">
        <v>348.10050999999987</v>
      </c>
      <c r="C42" s="368">
        <v>1570.0871199999999</v>
      </c>
      <c r="D42" s="368">
        <v>2895.5682571692801</v>
      </c>
      <c r="E42" s="366">
        <f t="shared" si="12"/>
        <v>0.54223799287498886</v>
      </c>
    </row>
    <row r="43" spans="1:5">
      <c r="A43" s="310" t="s">
        <v>96</v>
      </c>
      <c r="B43" s="368">
        <v>1337.1664999999998</v>
      </c>
      <c r="C43" s="368">
        <v>6173.2619100000002</v>
      </c>
      <c r="D43" s="368">
        <v>10259.014413300099</v>
      </c>
      <c r="E43" s="366">
        <f t="shared" si="12"/>
        <v>0.60174025118794994</v>
      </c>
    </row>
    <row r="44" spans="1:5">
      <c r="A44" s="310" t="s">
        <v>97</v>
      </c>
      <c r="B44" s="368">
        <v>747.24700000000007</v>
      </c>
      <c r="C44" s="368">
        <v>2557.8094199999996</v>
      </c>
      <c r="D44" s="368">
        <v>6187.6680510323704</v>
      </c>
      <c r="E44" s="366">
        <f t="shared" si="12"/>
        <v>0.41337211351750625</v>
      </c>
    </row>
    <row r="45" spans="1:5" ht="15" customHeight="1">
      <c r="A45" s="310" t="s">
        <v>98</v>
      </c>
      <c r="B45" s="368">
        <v>73.345790000000008</v>
      </c>
      <c r="C45" s="368">
        <v>283.87377000000009</v>
      </c>
      <c r="D45" s="368">
        <v>526.29383885864002</v>
      </c>
      <c r="E45" s="366">
        <f t="shared" si="12"/>
        <v>0.5393826585840904</v>
      </c>
    </row>
    <row r="46" spans="1:5">
      <c r="A46" s="310" t="s">
        <v>99</v>
      </c>
      <c r="B46" s="368">
        <v>16.727300000000003</v>
      </c>
      <c r="C46" s="368">
        <v>41.621889999999986</v>
      </c>
      <c r="D46" s="368">
        <v>216.439259897753</v>
      </c>
      <c r="E46" s="366">
        <f t="shared" si="12"/>
        <v>0.19230286603115523</v>
      </c>
    </row>
    <row r="47" spans="1:5">
      <c r="A47" s="311" t="s">
        <v>100</v>
      </c>
      <c r="B47" s="369">
        <f>SUM(B39:B46)</f>
        <v>2784.6732199999997</v>
      </c>
      <c r="C47" s="369">
        <f t="shared" ref="C47:D47" si="13">SUM(C39:C46)</f>
        <v>12010.006303979988</v>
      </c>
      <c r="D47" s="369">
        <f t="shared" si="13"/>
        <v>21568.664972638409</v>
      </c>
      <c r="E47" s="367">
        <f t="shared" si="12"/>
        <v>0.55682659632460563</v>
      </c>
    </row>
  </sheetData>
  <pageMargins left="0.7" right="0.7" top="0.75" bottom="0.75" header="0.3" footer="0.3"/>
  <pageSetup scale="49" fitToHeight="0" orientation="portrait" r:id="rId1"/>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09E9-CA02-4F2E-BC20-238C4CE87609}">
  <sheetPr>
    <tabColor theme="4" tint="-0.249977111117893"/>
    <pageSetUpPr fitToPage="1"/>
  </sheetPr>
  <dimension ref="B1:J73"/>
  <sheetViews>
    <sheetView zoomScale="94" zoomScaleNormal="100" workbookViewId="0">
      <pane ySplit="8" topLeftCell="A9" activePane="bottomLeft" state="frozen"/>
      <selection pane="bottomLeft" activeCell="H10" sqref="H10"/>
    </sheetView>
  </sheetViews>
  <sheetFormatPr defaultRowHeight="15"/>
  <cols>
    <col min="1" max="1" width="3.7109375" customWidth="1"/>
    <col min="2" max="2" width="32.7109375" customWidth="1"/>
    <col min="3" max="3" width="44.140625" customWidth="1"/>
    <col min="4" max="4" width="15.28515625" customWidth="1"/>
    <col min="5" max="5" width="19" customWidth="1"/>
    <col min="6" max="6" width="19.28515625" customWidth="1"/>
    <col min="7" max="7" width="13.7109375" customWidth="1"/>
    <col min="8" max="8" width="18.5703125" customWidth="1"/>
    <col min="9" max="9" width="18" customWidth="1"/>
    <col min="10" max="10" width="17.85546875" customWidth="1"/>
  </cols>
  <sheetData>
    <row r="1" spans="2:10" ht="15.75">
      <c r="B1" s="134" t="s">
        <v>101</v>
      </c>
    </row>
    <row r="2" spans="2:10" ht="15.75">
      <c r="B2" s="496" t="str">
        <f>'Ap B - Participant-Spend'!B3</f>
        <v>For Period Ending PY23Q4</v>
      </c>
    </row>
    <row r="3" spans="2:10" ht="27" customHeight="1">
      <c r="B3" s="408" t="s">
        <v>102</v>
      </c>
      <c r="C3" s="497" t="s">
        <v>103</v>
      </c>
      <c r="D3" s="409" t="s">
        <v>104</v>
      </c>
      <c r="E3" s="497" t="s">
        <v>105</v>
      </c>
      <c r="F3" s="349"/>
    </row>
    <row r="4" spans="2:10">
      <c r="B4" s="351" t="s">
        <v>106</v>
      </c>
      <c r="C4" s="498">
        <v>42911</v>
      </c>
      <c r="D4" s="498">
        <v>236301</v>
      </c>
      <c r="E4" s="499">
        <v>0.15368608799048752</v>
      </c>
      <c r="F4" s="41"/>
    </row>
    <row r="5" spans="2:10">
      <c r="B5" s="352" t="s">
        <v>107</v>
      </c>
      <c r="C5" s="498">
        <v>3837</v>
      </c>
      <c r="D5" s="498">
        <v>18997</v>
      </c>
      <c r="E5" s="500">
        <v>0.16803888937549269</v>
      </c>
      <c r="F5" s="41"/>
    </row>
    <row r="6" spans="2:10">
      <c r="B6" s="351" t="s">
        <v>108</v>
      </c>
      <c r="C6" s="498">
        <v>7127164</v>
      </c>
      <c r="D6" s="498">
        <v>41694008</v>
      </c>
      <c r="E6" s="499">
        <v>0.1459851066254616</v>
      </c>
      <c r="F6" s="41"/>
    </row>
    <row r="7" spans="2:10" ht="12" customHeight="1">
      <c r="H7" s="350"/>
      <c r="I7" s="350"/>
    </row>
    <row r="8" spans="2:10" ht="75" customHeight="1">
      <c r="B8" s="501" t="s">
        <v>109</v>
      </c>
      <c r="C8" s="371" t="s">
        <v>110</v>
      </c>
      <c r="D8" s="371" t="s">
        <v>111</v>
      </c>
      <c r="E8" s="371" t="s">
        <v>112</v>
      </c>
      <c r="F8" s="371" t="s">
        <v>113</v>
      </c>
      <c r="G8" s="502" t="s">
        <v>114</v>
      </c>
      <c r="H8" s="371" t="s">
        <v>115</v>
      </c>
      <c r="I8" s="371" t="s">
        <v>116</v>
      </c>
      <c r="J8" s="502" t="s">
        <v>114</v>
      </c>
    </row>
    <row r="9" spans="2:10" ht="18" customHeight="1">
      <c r="B9" s="647" t="s">
        <v>117</v>
      </c>
      <c r="C9" s="647"/>
      <c r="D9" s="647"/>
      <c r="E9" s="647"/>
      <c r="F9" s="647"/>
      <c r="G9" s="647"/>
      <c r="H9" s="647"/>
      <c r="I9" s="647"/>
      <c r="J9" s="647"/>
    </row>
    <row r="10" spans="2:10" ht="15" customHeight="1">
      <c r="B10" s="644" t="s">
        <v>118</v>
      </c>
      <c r="C10" s="503" t="s">
        <v>119</v>
      </c>
      <c r="D10" s="381" t="s">
        <v>120</v>
      </c>
      <c r="E10" s="411">
        <v>5</v>
      </c>
      <c r="F10" s="411">
        <v>273</v>
      </c>
      <c r="G10" s="406">
        <f>IFERROR(E10/(E10+F10), "N/A")</f>
        <v>1.7985611510791366E-2</v>
      </c>
      <c r="H10" s="411">
        <v>50</v>
      </c>
      <c r="I10" s="411">
        <v>1021</v>
      </c>
      <c r="J10" s="406">
        <f>IFERROR(H10/(H10+I10), "N/A")</f>
        <v>4.6685340802987862E-2</v>
      </c>
    </row>
    <row r="11" spans="2:10" ht="15" customHeight="1">
      <c r="B11" s="644"/>
      <c r="C11" s="503" t="s">
        <v>121</v>
      </c>
      <c r="D11" s="381" t="s">
        <v>120</v>
      </c>
      <c r="E11" s="411">
        <v>28</v>
      </c>
      <c r="F11" s="411">
        <v>316</v>
      </c>
      <c r="G11" s="406">
        <f t="shared" ref="G11:G28" si="0">IFERROR(E11/(E11+F11), "N/A")</f>
        <v>8.1395348837209308E-2</v>
      </c>
      <c r="H11" s="411">
        <v>98</v>
      </c>
      <c r="I11" s="411">
        <v>1439</v>
      </c>
      <c r="J11" s="406">
        <f t="shared" ref="J11:J28" si="1">IFERROR(H11/(H11+I11), "N/A")</f>
        <v>6.3760572543916719E-2</v>
      </c>
    </row>
    <row r="12" spans="2:10" ht="15" customHeight="1">
      <c r="B12" s="644"/>
      <c r="C12" s="503" t="s">
        <v>122</v>
      </c>
      <c r="D12" s="381" t="s">
        <v>120</v>
      </c>
      <c r="E12" s="411">
        <v>107</v>
      </c>
      <c r="F12" s="411">
        <v>870</v>
      </c>
      <c r="G12" s="406">
        <f t="shared" si="0"/>
        <v>0.10951893551688843</v>
      </c>
      <c r="H12" s="411">
        <v>1805</v>
      </c>
      <c r="I12" s="411">
        <v>15796</v>
      </c>
      <c r="J12" s="406">
        <f t="shared" si="1"/>
        <v>0.102550991420942</v>
      </c>
    </row>
    <row r="13" spans="2:10" ht="15" customHeight="1">
      <c r="B13" s="644"/>
      <c r="C13" s="503" t="s">
        <v>123</v>
      </c>
      <c r="D13" s="381" t="s">
        <v>120</v>
      </c>
      <c r="E13" s="411">
        <v>1</v>
      </c>
      <c r="F13" s="411">
        <v>12</v>
      </c>
      <c r="G13" s="406">
        <f t="shared" si="0"/>
        <v>7.6923076923076927E-2</v>
      </c>
      <c r="H13" s="411">
        <v>91</v>
      </c>
      <c r="I13" s="411">
        <v>240</v>
      </c>
      <c r="J13" s="406">
        <f t="shared" si="1"/>
        <v>0.27492447129909364</v>
      </c>
    </row>
    <row r="14" spans="2:10" ht="15" customHeight="1">
      <c r="B14" s="644" t="s">
        <v>124</v>
      </c>
      <c r="C14" s="503" t="s">
        <v>125</v>
      </c>
      <c r="D14" s="381" t="s">
        <v>120</v>
      </c>
      <c r="E14" s="411">
        <v>0</v>
      </c>
      <c r="F14" s="411">
        <v>3</v>
      </c>
      <c r="G14" s="406">
        <f t="shared" si="0"/>
        <v>0</v>
      </c>
      <c r="H14" s="411">
        <v>2</v>
      </c>
      <c r="I14" s="411">
        <v>22</v>
      </c>
      <c r="J14" s="406">
        <f t="shared" si="1"/>
        <v>8.3333333333333329E-2</v>
      </c>
    </row>
    <row r="15" spans="2:10" ht="15" customHeight="1">
      <c r="B15" s="644"/>
      <c r="C15" s="503" t="s">
        <v>126</v>
      </c>
      <c r="D15" s="381" t="s">
        <v>127</v>
      </c>
      <c r="E15" s="411">
        <v>3</v>
      </c>
      <c r="F15" s="411">
        <v>50</v>
      </c>
      <c r="G15" s="406">
        <f t="shared" si="0"/>
        <v>5.6603773584905662E-2</v>
      </c>
      <c r="H15" s="411">
        <v>15</v>
      </c>
      <c r="I15" s="411">
        <v>241</v>
      </c>
      <c r="J15" s="406">
        <f t="shared" si="1"/>
        <v>5.859375E-2</v>
      </c>
    </row>
    <row r="16" spans="2:10" ht="15" customHeight="1">
      <c r="B16" s="644"/>
      <c r="C16" s="503" t="s">
        <v>128</v>
      </c>
      <c r="D16" s="381" t="s">
        <v>127</v>
      </c>
      <c r="E16" s="411">
        <v>9</v>
      </c>
      <c r="F16" s="411">
        <v>44</v>
      </c>
      <c r="G16" s="406">
        <f t="shared" si="0"/>
        <v>0.16981132075471697</v>
      </c>
      <c r="H16" s="411">
        <v>33</v>
      </c>
      <c r="I16" s="411">
        <v>146</v>
      </c>
      <c r="J16" s="406">
        <f t="shared" si="1"/>
        <v>0.18435754189944134</v>
      </c>
    </row>
    <row r="17" spans="2:10" ht="15.75">
      <c r="B17" s="504" t="s">
        <v>129</v>
      </c>
      <c r="C17" s="503" t="s">
        <v>129</v>
      </c>
      <c r="D17" s="381" t="s">
        <v>127</v>
      </c>
      <c r="E17" s="411">
        <v>31735</v>
      </c>
      <c r="F17" s="411">
        <v>138956</v>
      </c>
      <c r="G17" s="406">
        <f t="shared" si="0"/>
        <v>0.18592075739201247</v>
      </c>
      <c r="H17" s="411">
        <v>31735</v>
      </c>
      <c r="I17" s="411">
        <v>138956</v>
      </c>
      <c r="J17" s="406">
        <f t="shared" si="1"/>
        <v>0.18592075739201247</v>
      </c>
    </row>
    <row r="18" spans="2:10" ht="15.75">
      <c r="B18" s="504" t="s">
        <v>130</v>
      </c>
      <c r="C18" s="503" t="s">
        <v>131</v>
      </c>
      <c r="D18" s="381" t="s">
        <v>120</v>
      </c>
      <c r="E18" s="411">
        <v>1</v>
      </c>
      <c r="F18" s="411">
        <v>2</v>
      </c>
      <c r="G18" s="406">
        <f t="shared" si="0"/>
        <v>0.33333333333333331</v>
      </c>
      <c r="H18" s="411">
        <v>1</v>
      </c>
      <c r="I18" s="411">
        <v>8</v>
      </c>
      <c r="J18" s="406">
        <f t="shared" si="1"/>
        <v>0.1111111111111111</v>
      </c>
    </row>
    <row r="19" spans="2:10" ht="15.95" customHeight="1">
      <c r="B19" s="649" t="s">
        <v>132</v>
      </c>
      <c r="C19" s="503" t="s">
        <v>133</v>
      </c>
      <c r="D19" s="381" t="s">
        <v>120</v>
      </c>
      <c r="E19" s="411">
        <v>0</v>
      </c>
      <c r="F19" s="411">
        <v>3</v>
      </c>
      <c r="G19" s="406">
        <f t="shared" si="0"/>
        <v>0</v>
      </c>
      <c r="H19" s="411">
        <v>0</v>
      </c>
      <c r="I19" s="411">
        <v>8</v>
      </c>
      <c r="J19" s="406">
        <f t="shared" si="1"/>
        <v>0</v>
      </c>
    </row>
    <row r="20" spans="2:10" ht="15.95" customHeight="1">
      <c r="B20" s="649"/>
      <c r="C20" s="503" t="s">
        <v>134</v>
      </c>
      <c r="D20" s="381" t="s">
        <v>127</v>
      </c>
      <c r="E20" s="411">
        <v>0</v>
      </c>
      <c r="F20" s="411">
        <v>0</v>
      </c>
      <c r="G20" s="406" t="str">
        <f t="shared" si="0"/>
        <v>N/A</v>
      </c>
      <c r="H20" s="411">
        <v>0</v>
      </c>
      <c r="I20" s="411">
        <v>0</v>
      </c>
      <c r="J20" s="406" t="str">
        <f t="shared" si="1"/>
        <v>N/A</v>
      </c>
    </row>
    <row r="21" spans="2:10" ht="15.95" customHeight="1">
      <c r="B21" s="650"/>
      <c r="C21" s="503" t="s">
        <v>135</v>
      </c>
      <c r="D21" s="381" t="s">
        <v>127</v>
      </c>
      <c r="E21" s="411">
        <v>0</v>
      </c>
      <c r="F21" s="411">
        <v>0</v>
      </c>
      <c r="G21" s="406" t="str">
        <f t="shared" si="0"/>
        <v>N/A</v>
      </c>
      <c r="H21" s="411">
        <v>0</v>
      </c>
      <c r="I21" s="411">
        <v>0</v>
      </c>
      <c r="J21" s="406" t="str">
        <f t="shared" si="1"/>
        <v>N/A</v>
      </c>
    </row>
    <row r="22" spans="2:10" ht="18" customHeight="1">
      <c r="B22" s="644" t="s">
        <v>72</v>
      </c>
      <c r="C22" s="503" t="s">
        <v>136</v>
      </c>
      <c r="D22" s="381" t="s">
        <v>120</v>
      </c>
      <c r="E22" s="411">
        <v>0</v>
      </c>
      <c r="F22" s="411">
        <v>1</v>
      </c>
      <c r="G22" s="406">
        <f t="shared" si="0"/>
        <v>0</v>
      </c>
      <c r="H22" s="411">
        <v>2</v>
      </c>
      <c r="I22" s="411">
        <v>7</v>
      </c>
      <c r="J22" s="406">
        <f t="shared" si="1"/>
        <v>0.22222222222222221</v>
      </c>
    </row>
    <row r="23" spans="2:10" ht="15" customHeight="1">
      <c r="B23" s="644"/>
      <c r="C23" s="503" t="s">
        <v>137</v>
      </c>
      <c r="D23" s="381" t="s">
        <v>120</v>
      </c>
      <c r="E23" s="411">
        <v>2</v>
      </c>
      <c r="F23" s="411">
        <v>384</v>
      </c>
      <c r="G23" s="406">
        <f t="shared" si="0"/>
        <v>5.1813471502590676E-3</v>
      </c>
      <c r="H23" s="411">
        <v>55</v>
      </c>
      <c r="I23" s="411">
        <v>562</v>
      </c>
      <c r="J23" s="406">
        <f t="shared" si="1"/>
        <v>8.9141004862236625E-2</v>
      </c>
    </row>
    <row r="24" spans="2:10" ht="15" customHeight="1">
      <c r="B24" s="644"/>
      <c r="C24" s="503" t="s">
        <v>138</v>
      </c>
      <c r="D24" s="381" t="s">
        <v>120</v>
      </c>
      <c r="E24" s="411">
        <v>0</v>
      </c>
      <c r="F24" s="411">
        <v>0</v>
      </c>
      <c r="G24" s="406" t="str">
        <f t="shared" si="0"/>
        <v>N/A</v>
      </c>
      <c r="H24" s="411">
        <v>0</v>
      </c>
      <c r="I24" s="411">
        <v>0</v>
      </c>
      <c r="J24" s="406" t="str">
        <f t="shared" si="1"/>
        <v>N/A</v>
      </c>
    </row>
    <row r="25" spans="2:10" ht="15" customHeight="1">
      <c r="B25" s="644"/>
      <c r="C25" s="503" t="s">
        <v>139</v>
      </c>
      <c r="D25" s="381" t="s">
        <v>120</v>
      </c>
      <c r="E25" s="411">
        <v>0</v>
      </c>
      <c r="F25" s="411">
        <v>0</v>
      </c>
      <c r="G25" s="406" t="str">
        <f t="shared" si="0"/>
        <v>N/A</v>
      </c>
      <c r="H25" s="411">
        <v>0</v>
      </c>
      <c r="I25" s="411">
        <v>0</v>
      </c>
      <c r="J25" s="406" t="str">
        <f t="shared" si="1"/>
        <v>N/A</v>
      </c>
    </row>
    <row r="26" spans="2:10">
      <c r="B26" s="646" t="s">
        <v>140</v>
      </c>
      <c r="C26" s="646"/>
      <c r="D26" s="646"/>
      <c r="E26" s="372">
        <f>SUMIFS(E10:E25,$D$10:$D$25,"Core")</f>
        <v>144</v>
      </c>
      <c r="F26" s="372">
        <f>SUMIFS(F10:F25,$D$10:$D$25,"Core")</f>
        <v>1864</v>
      </c>
      <c r="G26" s="406">
        <f t="shared" si="0"/>
        <v>7.1713147410358571E-2</v>
      </c>
      <c r="H26" s="372">
        <f>SUMIFS(H10:H25,$D$10:$D$25,"Core")</f>
        <v>2104</v>
      </c>
      <c r="I26" s="372">
        <f>SUMIFS(I10:I25,$D$10:$D$25,"Core")</f>
        <v>19103</v>
      </c>
      <c r="J26" s="406">
        <f t="shared" si="1"/>
        <v>9.9212524166548785E-2</v>
      </c>
    </row>
    <row r="27" spans="2:10">
      <c r="B27" s="646" t="s">
        <v>141</v>
      </c>
      <c r="C27" s="646"/>
      <c r="D27" s="646"/>
      <c r="E27" s="372">
        <f>SUMIFS(E10:E25,$D$10:$D$25,"Additional")</f>
        <v>31747</v>
      </c>
      <c r="F27" s="372">
        <f>SUMIFS(F10:F25,$D$10:$D$25,"Additional")</f>
        <v>139050</v>
      </c>
      <c r="G27" s="406">
        <f t="shared" si="0"/>
        <v>0.18587563013401875</v>
      </c>
      <c r="H27" s="372">
        <f>SUMIFS(H10:H25,$D$10:$D$25,"Additional")</f>
        <v>31783</v>
      </c>
      <c r="I27" s="372">
        <f>SUMIFS(I10:I25,$D$10:$D$25,"Additional")</f>
        <v>139343</v>
      </c>
      <c r="J27" s="406">
        <f t="shared" si="1"/>
        <v>0.1857286443906829</v>
      </c>
    </row>
    <row r="28" spans="2:10">
      <c r="B28" s="646" t="s">
        <v>142</v>
      </c>
      <c r="C28" s="646"/>
      <c r="D28" s="646"/>
      <c r="E28" s="372">
        <f>SUM(E26:E27)</f>
        <v>31891</v>
      </c>
      <c r="F28" s="372">
        <f>SUM(F26:F27)</f>
        <v>140914</v>
      </c>
      <c r="G28" s="406">
        <f t="shared" si="0"/>
        <v>0.18454905818697376</v>
      </c>
      <c r="H28" s="372">
        <f>SUM(H26:H27)</f>
        <v>33887</v>
      </c>
      <c r="I28" s="372">
        <f>SUM(I26:I27)</f>
        <v>158446</v>
      </c>
      <c r="J28" s="406">
        <f t="shared" si="1"/>
        <v>0.17618921349950348</v>
      </c>
    </row>
    <row r="29" spans="2:10" ht="15.75">
      <c r="B29" s="647" t="s">
        <v>143</v>
      </c>
      <c r="C29" s="647"/>
      <c r="D29" s="647"/>
      <c r="E29" s="647"/>
      <c r="F29" s="647"/>
      <c r="G29" s="647"/>
      <c r="H29" s="647"/>
      <c r="I29" s="647"/>
      <c r="J29" s="647"/>
    </row>
    <row r="30" spans="2:10" ht="15" customHeight="1">
      <c r="B30" s="641" t="s">
        <v>118</v>
      </c>
      <c r="C30" s="382" t="s">
        <v>119</v>
      </c>
      <c r="D30" s="381" t="s">
        <v>120</v>
      </c>
      <c r="E30" s="411">
        <v>105.44897</v>
      </c>
      <c r="F30" s="411">
        <v>4230.5260500000022</v>
      </c>
      <c r="G30" s="406">
        <f>IFERROR(E30/(E30+F30), "N/A")</f>
        <v>2.4319552007013162E-2</v>
      </c>
      <c r="H30" s="411">
        <v>824.58034000000009</v>
      </c>
      <c r="I30" s="411">
        <v>15728.785380000001</v>
      </c>
      <c r="J30" s="406">
        <f>IFERROR(H30/(H30+I30), "N/A")</f>
        <v>4.9813455097154707E-2</v>
      </c>
    </row>
    <row r="31" spans="2:10" ht="15.95" customHeight="1">
      <c r="B31" s="641"/>
      <c r="C31" s="382" t="s">
        <v>121</v>
      </c>
      <c r="D31" s="381" t="s">
        <v>120</v>
      </c>
      <c r="E31" s="411">
        <v>10.484219999999999</v>
      </c>
      <c r="F31" s="411">
        <v>131.8180999999999</v>
      </c>
      <c r="G31" s="406">
        <f t="shared" ref="G31:G48" si="2">IFERROR(E31/(E31+F31), "N/A")</f>
        <v>7.3675678653728247E-2</v>
      </c>
      <c r="H31" s="411">
        <v>39.571649999999991</v>
      </c>
      <c r="I31" s="411">
        <v>590.52467999999931</v>
      </c>
      <c r="J31" s="406">
        <f t="shared" ref="J31:J48" si="3">IFERROR(H31/(H31+I31), "N/A")</f>
        <v>6.2802540049709601E-2</v>
      </c>
    </row>
    <row r="32" spans="2:10" ht="15.95" customHeight="1">
      <c r="B32" s="641"/>
      <c r="C32" s="382" t="s">
        <v>122</v>
      </c>
      <c r="D32" s="381" t="s">
        <v>120</v>
      </c>
      <c r="E32" s="411">
        <v>414.94099999999924</v>
      </c>
      <c r="F32" s="411">
        <v>3387.8740000000266</v>
      </c>
      <c r="G32" s="406">
        <f t="shared" si="2"/>
        <v>0.10911416937189855</v>
      </c>
      <c r="H32" s="411">
        <v>7218.3939999999902</v>
      </c>
      <c r="I32" s="411">
        <v>63189.586999998006</v>
      </c>
      <c r="J32" s="406">
        <f t="shared" si="3"/>
        <v>0.10252238308040953</v>
      </c>
    </row>
    <row r="33" spans="2:10" ht="15.95" customHeight="1">
      <c r="B33" s="641"/>
      <c r="C33" s="382" t="s">
        <v>123</v>
      </c>
      <c r="D33" s="381" t="s">
        <v>120</v>
      </c>
      <c r="E33" s="411">
        <v>3.2281999999999997</v>
      </c>
      <c r="F33" s="411">
        <v>38.738399999999999</v>
      </c>
      <c r="G33" s="406">
        <f t="shared" si="2"/>
        <v>7.6923076923076913E-2</v>
      </c>
      <c r="H33" s="411">
        <v>674.3581999999999</v>
      </c>
      <c r="I33" s="411">
        <v>1734.7056000000043</v>
      </c>
      <c r="J33" s="406">
        <f t="shared" si="3"/>
        <v>0.27992542165134798</v>
      </c>
    </row>
    <row r="34" spans="2:10" ht="18" customHeight="1">
      <c r="B34" s="641" t="s">
        <v>124</v>
      </c>
      <c r="C34" s="382" t="s">
        <v>125</v>
      </c>
      <c r="D34" s="381" t="s">
        <v>120</v>
      </c>
      <c r="E34" s="411">
        <v>0</v>
      </c>
      <c r="F34" s="411">
        <v>167.15257</v>
      </c>
      <c r="G34" s="406">
        <f t="shared" si="2"/>
        <v>0</v>
      </c>
      <c r="H34" s="411">
        <v>123.85830000000001</v>
      </c>
      <c r="I34" s="411">
        <v>784.60532000000001</v>
      </c>
      <c r="J34" s="406">
        <f t="shared" si="3"/>
        <v>0.13633820581610084</v>
      </c>
    </row>
    <row r="35" spans="2:10" ht="15" customHeight="1">
      <c r="B35" s="641"/>
      <c r="C35" s="382" t="s">
        <v>126</v>
      </c>
      <c r="D35" s="381" t="s">
        <v>127</v>
      </c>
      <c r="E35" s="411">
        <v>19.227129999999999</v>
      </c>
      <c r="F35" s="411">
        <v>170.5368</v>
      </c>
      <c r="G35" s="406">
        <f t="shared" si="2"/>
        <v>0.10132131011409808</v>
      </c>
      <c r="H35" s="411">
        <v>46.094849999999994</v>
      </c>
      <c r="I35" s="411">
        <v>547.53395999999998</v>
      </c>
      <c r="J35" s="406">
        <f t="shared" si="3"/>
        <v>7.7649280532728862E-2</v>
      </c>
    </row>
    <row r="36" spans="2:10" ht="15" customHeight="1">
      <c r="B36" s="641"/>
      <c r="C36" s="382" t="s">
        <v>128</v>
      </c>
      <c r="D36" s="381" t="s">
        <v>127</v>
      </c>
      <c r="E36" s="411">
        <v>48.262730000000012</v>
      </c>
      <c r="F36" s="411">
        <v>550.88444000000004</v>
      </c>
      <c r="G36" s="406">
        <f t="shared" si="2"/>
        <v>8.0552379142506847E-2</v>
      </c>
      <c r="H36" s="411">
        <v>304.75247999999999</v>
      </c>
      <c r="I36" s="411">
        <v>2158.9662200000002</v>
      </c>
      <c r="J36" s="406">
        <f t="shared" si="3"/>
        <v>0.12369613462770727</v>
      </c>
    </row>
    <row r="37" spans="2:10" ht="15.75">
      <c r="B37" s="410" t="s">
        <v>129</v>
      </c>
      <c r="C37" s="382" t="s">
        <v>129</v>
      </c>
      <c r="D37" s="381" t="s">
        <v>127</v>
      </c>
      <c r="E37" s="411">
        <v>2549.4162194152341</v>
      </c>
      <c r="F37" s="411">
        <v>16298.583780584766</v>
      </c>
      <c r="G37" s="406">
        <f t="shared" si="2"/>
        <v>0.13526189619138551</v>
      </c>
      <c r="H37" s="411">
        <v>11544.413474999999</v>
      </c>
      <c r="I37" s="411">
        <v>73804.186524999997</v>
      </c>
      <c r="J37" s="406">
        <f t="shared" si="3"/>
        <v>0.13526189621153717</v>
      </c>
    </row>
    <row r="38" spans="2:10" ht="15.75">
      <c r="B38" s="410" t="s">
        <v>130</v>
      </c>
      <c r="C38" s="382" t="s">
        <v>131</v>
      </c>
      <c r="D38" s="381" t="s">
        <v>120</v>
      </c>
      <c r="E38" s="411">
        <v>89.227949999999993</v>
      </c>
      <c r="F38" s="411">
        <v>810.08238000000006</v>
      </c>
      <c r="G38" s="406">
        <f t="shared" si="2"/>
        <v>9.9218197571465674E-2</v>
      </c>
      <c r="H38" s="411">
        <v>89.227949999999993</v>
      </c>
      <c r="I38" s="411">
        <v>1897.0363499999999</v>
      </c>
      <c r="J38" s="406">
        <f t="shared" si="3"/>
        <v>4.4922495963905712E-2</v>
      </c>
    </row>
    <row r="39" spans="2:10" ht="15" customHeight="1">
      <c r="B39" s="642" t="s">
        <v>132</v>
      </c>
      <c r="C39" s="382" t="s">
        <v>133</v>
      </c>
      <c r="D39" s="381" t="s">
        <v>120</v>
      </c>
      <c r="E39" s="411">
        <v>0</v>
      </c>
      <c r="F39" s="411">
        <v>1201.2536</v>
      </c>
      <c r="G39" s="406">
        <f t="shared" si="2"/>
        <v>0</v>
      </c>
      <c r="H39" s="411">
        <v>0</v>
      </c>
      <c r="I39" s="411">
        <v>8440.3172200000008</v>
      </c>
      <c r="J39" s="406">
        <f t="shared" si="3"/>
        <v>0</v>
      </c>
    </row>
    <row r="40" spans="2:10" ht="15" customHeight="1">
      <c r="B40" s="642"/>
      <c r="C40" s="382" t="s">
        <v>134</v>
      </c>
      <c r="D40" s="381" t="s">
        <v>127</v>
      </c>
      <c r="E40" s="411">
        <v>0</v>
      </c>
      <c r="F40" s="411">
        <v>0</v>
      </c>
      <c r="G40" s="406" t="str">
        <f t="shared" si="2"/>
        <v>N/A</v>
      </c>
      <c r="H40" s="411">
        <v>0</v>
      </c>
      <c r="I40" s="411">
        <v>0</v>
      </c>
      <c r="J40" s="406" t="str">
        <f t="shared" si="3"/>
        <v>N/A</v>
      </c>
    </row>
    <row r="41" spans="2:10" ht="15" customHeight="1">
      <c r="B41" s="643"/>
      <c r="C41" s="382" t="s">
        <v>135</v>
      </c>
      <c r="D41" s="381" t="s">
        <v>127</v>
      </c>
      <c r="E41" s="411">
        <v>0</v>
      </c>
      <c r="F41" s="411">
        <v>0</v>
      </c>
      <c r="G41" s="406" t="str">
        <f t="shared" si="2"/>
        <v>N/A</v>
      </c>
      <c r="H41" s="411">
        <v>0</v>
      </c>
      <c r="I41" s="411">
        <v>0</v>
      </c>
      <c r="J41" s="406" t="str">
        <f t="shared" si="3"/>
        <v>N/A</v>
      </c>
    </row>
    <row r="42" spans="2:10" ht="15" customHeight="1">
      <c r="B42" s="644" t="s">
        <v>72</v>
      </c>
      <c r="C42" s="382" t="s">
        <v>136</v>
      </c>
      <c r="D42" s="381" t="s">
        <v>120</v>
      </c>
      <c r="E42" s="411">
        <v>0</v>
      </c>
      <c r="F42" s="411">
        <v>347.2</v>
      </c>
      <c r="G42" s="406">
        <f t="shared" si="2"/>
        <v>0</v>
      </c>
      <c r="H42" s="411">
        <v>830</v>
      </c>
      <c r="I42" s="411">
        <v>2588.42</v>
      </c>
      <c r="J42" s="406">
        <f t="shared" si="3"/>
        <v>0.24280223027012479</v>
      </c>
    </row>
    <row r="43" spans="2:10" ht="15.95" customHeight="1">
      <c r="B43" s="644"/>
      <c r="C43" s="382" t="s">
        <v>137</v>
      </c>
      <c r="D43" s="381" t="s">
        <v>120</v>
      </c>
      <c r="E43" s="411">
        <v>9.28247</v>
      </c>
      <c r="F43" s="411">
        <v>2233.8579099999715</v>
      </c>
      <c r="G43" s="406">
        <f t="shared" si="2"/>
        <v>4.1381583082197096E-3</v>
      </c>
      <c r="H43" s="411">
        <v>311.69108000000017</v>
      </c>
      <c r="I43" s="411">
        <v>2935.8578599999719</v>
      </c>
      <c r="J43" s="406">
        <f t="shared" si="3"/>
        <v>9.5977331137618777E-2</v>
      </c>
    </row>
    <row r="44" spans="2:10" ht="15.95" customHeight="1">
      <c r="B44" s="644"/>
      <c r="C44" s="382" t="s">
        <v>138</v>
      </c>
      <c r="D44" s="381" t="s">
        <v>120</v>
      </c>
      <c r="E44" s="411">
        <v>0</v>
      </c>
      <c r="F44" s="411">
        <v>0</v>
      </c>
      <c r="G44" s="406" t="str">
        <f t="shared" si="2"/>
        <v>N/A</v>
      </c>
      <c r="H44" s="411">
        <v>0</v>
      </c>
      <c r="I44" s="411">
        <v>0</v>
      </c>
      <c r="J44" s="406" t="str">
        <f t="shared" si="3"/>
        <v>N/A</v>
      </c>
    </row>
    <row r="45" spans="2:10" ht="15.95" customHeight="1">
      <c r="B45" s="644"/>
      <c r="C45" s="382" t="s">
        <v>139</v>
      </c>
      <c r="D45" s="381" t="s">
        <v>120</v>
      </c>
      <c r="E45" s="411">
        <v>0</v>
      </c>
      <c r="F45" s="411">
        <v>0</v>
      </c>
      <c r="G45" s="406" t="str">
        <f t="shared" si="2"/>
        <v>N/A</v>
      </c>
      <c r="H45" s="411">
        <v>0</v>
      </c>
      <c r="I45" s="411">
        <v>0</v>
      </c>
      <c r="J45" s="406" t="str">
        <f t="shared" si="3"/>
        <v>N/A</v>
      </c>
    </row>
    <row r="46" spans="2:10" ht="18" customHeight="1">
      <c r="B46" s="645" t="s">
        <v>144</v>
      </c>
      <c r="C46" s="645"/>
      <c r="D46" s="645"/>
      <c r="E46" s="372">
        <f>SUMIFS(E30:E45,$D$10:$D$25,"Core")</f>
        <v>632.61280999999917</v>
      </c>
      <c r="F46" s="372">
        <f>SUMIFS(F30:F45,$D$10:$D$25,"Core")</f>
        <v>12548.50301</v>
      </c>
      <c r="G46" s="406">
        <f t="shared" si="2"/>
        <v>4.7993873860065907E-2</v>
      </c>
      <c r="H46" s="372">
        <f>SUMIFS(H30:H45,$D$10:$D$25,"Core")</f>
        <v>10111.681519999991</v>
      </c>
      <c r="I46" s="372">
        <f>SUMIFS(I30:I45,$D$10:$D$25,"Core")</f>
        <v>97889.839409997978</v>
      </c>
      <c r="J46" s="406">
        <f t="shared" si="3"/>
        <v>9.362536224424059E-2</v>
      </c>
    </row>
    <row r="47" spans="2:10">
      <c r="B47" s="645" t="s">
        <v>145</v>
      </c>
      <c r="C47" s="645"/>
      <c r="D47" s="645"/>
      <c r="E47" s="372">
        <f>SUMIFS(E30:E45,$D$10:$D$25,"Additional")</f>
        <v>2616.9060794152342</v>
      </c>
      <c r="F47" s="372">
        <f>SUMIFS(F30:F45,$D$10:$D$25,"Additional")</f>
        <v>17020.005020584766</v>
      </c>
      <c r="G47" s="406">
        <f t="shared" si="2"/>
        <v>0.13326464972463178</v>
      </c>
      <c r="H47" s="372">
        <f>SUMIFS(H30:H45,$D$10:$D$25,"Additional")</f>
        <v>11895.260805</v>
      </c>
      <c r="I47" s="372">
        <f>SUMIFS(I30:I45,$D$10:$D$25,"Additional")</f>
        <v>76510.686705</v>
      </c>
      <c r="J47" s="406">
        <f t="shared" si="3"/>
        <v>0.13455272116906469</v>
      </c>
    </row>
    <row r="48" spans="2:10">
      <c r="B48" s="645" t="s">
        <v>146</v>
      </c>
      <c r="C48" s="645"/>
      <c r="D48" s="645"/>
      <c r="E48" s="372">
        <f>SUM(E46:E47)</f>
        <v>3249.5188894152334</v>
      </c>
      <c r="F48" s="372">
        <f>SUM(F46:F47)</f>
        <v>29568.508030584766</v>
      </c>
      <c r="G48" s="406">
        <f t="shared" si="2"/>
        <v>9.9016278380675837E-2</v>
      </c>
      <c r="H48" s="372">
        <f>SUM(H46:H47)</f>
        <v>22006.942324999989</v>
      </c>
      <c r="I48" s="372">
        <f>SUM(I46:I47)</f>
        <v>174400.52611499798</v>
      </c>
      <c r="J48" s="406">
        <f t="shared" si="3"/>
        <v>0.11204738037608311</v>
      </c>
    </row>
    <row r="49" spans="2:10" ht="15.75">
      <c r="B49" s="648" t="s">
        <v>147</v>
      </c>
      <c r="C49" s="648"/>
      <c r="D49" s="648"/>
      <c r="E49" s="648"/>
      <c r="F49" s="648"/>
      <c r="G49" s="648"/>
      <c r="H49" s="648"/>
      <c r="I49" s="648"/>
      <c r="J49" s="648"/>
    </row>
    <row r="50" spans="2:10" ht="15" customHeight="1">
      <c r="B50" s="641" t="s">
        <v>118</v>
      </c>
      <c r="C50" s="382" t="s">
        <v>119</v>
      </c>
      <c r="D50" s="381" t="s">
        <v>120</v>
      </c>
      <c r="E50" s="411">
        <v>2088.61123</v>
      </c>
      <c r="F50" s="411">
        <v>81638.885490000059</v>
      </c>
      <c r="G50" s="406">
        <f>IFERROR(E50/(E50+F50), "N/A")</f>
        <v>2.4945344263482463E-2</v>
      </c>
      <c r="H50" s="411">
        <v>15808.542300000005</v>
      </c>
      <c r="I50" s="411">
        <v>301121.18281000026</v>
      </c>
      <c r="J50" s="406">
        <f>IFERROR(H50/(H50+I50), "N/A")</f>
        <v>4.9880276438296088E-2</v>
      </c>
    </row>
    <row r="51" spans="2:10" ht="15" customHeight="1">
      <c r="B51" s="641"/>
      <c r="C51" s="382" t="s">
        <v>121</v>
      </c>
      <c r="D51" s="381" t="s">
        <v>120</v>
      </c>
      <c r="E51" s="411">
        <v>121.70642000000001</v>
      </c>
      <c r="F51" s="411">
        <v>1545.1191000000042</v>
      </c>
      <c r="G51" s="406">
        <f t="shared" ref="G51:G68" si="4">IFERROR(E51/(E51+F51), "N/A")</f>
        <v>7.3016892613931003E-2</v>
      </c>
      <c r="H51" s="411">
        <v>462.54815000000008</v>
      </c>
      <c r="I51" s="411">
        <v>6912.2114800000218</v>
      </c>
      <c r="J51" s="406">
        <f t="shared" ref="J51:J68" si="5">IFERROR(H51/(H51+I51), "N/A")</f>
        <v>6.272043743885368E-2</v>
      </c>
    </row>
    <row r="52" spans="2:10" ht="15" customHeight="1">
      <c r="B52" s="641"/>
      <c r="C52" s="382" t="s">
        <v>122</v>
      </c>
      <c r="D52" s="381" t="s">
        <v>120</v>
      </c>
      <c r="E52" s="411">
        <v>3130.0765000000029</v>
      </c>
      <c r="F52" s="411">
        <v>25623.135999999824</v>
      </c>
      <c r="G52" s="406">
        <f t="shared" si="4"/>
        <v>0.10886006215827264</v>
      </c>
      <c r="H52" s="411">
        <v>54724.169999999678</v>
      </c>
      <c r="I52" s="411">
        <v>477896.18550001178</v>
      </c>
      <c r="J52" s="406">
        <f t="shared" si="5"/>
        <v>0.10274517193137674</v>
      </c>
    </row>
    <row r="53" spans="2:10" ht="15" customHeight="1">
      <c r="B53" s="641"/>
      <c r="C53" s="382" t="s">
        <v>123</v>
      </c>
      <c r="D53" s="381" t="s">
        <v>120</v>
      </c>
      <c r="E53" s="411">
        <v>30.965999999999998</v>
      </c>
      <c r="F53" s="411">
        <v>371.59199999999998</v>
      </c>
      <c r="G53" s="406">
        <f t="shared" si="4"/>
        <v>7.6923076923076913E-2</v>
      </c>
      <c r="H53" s="411">
        <v>6624.9060000000045</v>
      </c>
      <c r="I53" s="411">
        <v>17033.940000000039</v>
      </c>
      <c r="J53" s="406">
        <f t="shared" si="5"/>
        <v>0.28001813782464252</v>
      </c>
    </row>
    <row r="54" spans="2:10" ht="15" customHeight="1">
      <c r="B54" s="641" t="s">
        <v>124</v>
      </c>
      <c r="C54" s="382" t="s">
        <v>125</v>
      </c>
      <c r="D54" s="381" t="s">
        <v>120</v>
      </c>
      <c r="E54" s="411">
        <v>0</v>
      </c>
      <c r="F54" s="411">
        <v>4594.6521000000002</v>
      </c>
      <c r="G54" s="406">
        <f t="shared" si="4"/>
        <v>0</v>
      </c>
      <c r="H54" s="411">
        <v>2810.3339999999998</v>
      </c>
      <c r="I54" s="411">
        <v>18181.635600000001</v>
      </c>
      <c r="J54" s="406">
        <f t="shared" si="5"/>
        <v>0.13387662299206071</v>
      </c>
    </row>
    <row r="55" spans="2:10" ht="15.95" customHeight="1">
      <c r="B55" s="641"/>
      <c r="C55" s="382" t="s">
        <v>126</v>
      </c>
      <c r="D55" s="381" t="s">
        <v>127</v>
      </c>
      <c r="E55" s="411">
        <v>191.80225000000002</v>
      </c>
      <c r="F55" s="411">
        <v>1711.0017500000001</v>
      </c>
      <c r="G55" s="406">
        <f t="shared" si="4"/>
        <v>0.10079979335759227</v>
      </c>
      <c r="H55" s="411">
        <v>460.34791999999999</v>
      </c>
      <c r="I55" s="411">
        <v>5492.2256800000005</v>
      </c>
      <c r="J55" s="406">
        <f t="shared" si="5"/>
        <v>7.7335947597523186E-2</v>
      </c>
    </row>
    <row r="56" spans="2:10" ht="15.95" customHeight="1">
      <c r="B56" s="641"/>
      <c r="C56" s="382" t="s">
        <v>128</v>
      </c>
      <c r="D56" s="381" t="s">
        <v>127</v>
      </c>
      <c r="E56" s="411">
        <v>1032.0753500000003</v>
      </c>
      <c r="F56" s="411">
        <v>13487.681500000002</v>
      </c>
      <c r="G56" s="406">
        <f t="shared" si="4"/>
        <v>7.1080759868234297E-2</v>
      </c>
      <c r="H56" s="411">
        <v>6733.9232300000003</v>
      </c>
      <c r="I56" s="411">
        <v>51066.142699999997</v>
      </c>
      <c r="J56" s="406">
        <f t="shared" si="5"/>
        <v>0.1165037292198812</v>
      </c>
    </row>
    <row r="57" spans="2:10" ht="15.95" customHeight="1">
      <c r="B57" s="410" t="s">
        <v>129</v>
      </c>
      <c r="C57" s="382" t="s">
        <v>129</v>
      </c>
      <c r="D57" s="381" t="s">
        <v>127</v>
      </c>
      <c r="E57" s="411">
        <v>2549.4162194152341</v>
      </c>
      <c r="F57" s="411">
        <v>16298.583780584766</v>
      </c>
      <c r="G57" s="406">
        <f t="shared" si="4"/>
        <v>0.13526189619138551</v>
      </c>
      <c r="H57" s="411">
        <v>11544.413474999999</v>
      </c>
      <c r="I57" s="411">
        <v>73804.186524999997</v>
      </c>
      <c r="J57" s="406">
        <f t="shared" si="5"/>
        <v>0.13526189621153717</v>
      </c>
    </row>
    <row r="58" spans="2:10" ht="18" customHeight="1">
      <c r="B58" s="410" t="s">
        <v>130</v>
      </c>
      <c r="C58" s="382" t="s">
        <v>131</v>
      </c>
      <c r="D58" s="381" t="s">
        <v>120</v>
      </c>
      <c r="E58" s="411">
        <v>998.51899999999989</v>
      </c>
      <c r="F58" s="411">
        <v>11889.0326</v>
      </c>
      <c r="G58" s="406">
        <f t="shared" si="4"/>
        <v>7.7479340606481054E-2</v>
      </c>
      <c r="H58" s="411">
        <v>998.51899999999989</v>
      </c>
      <c r="I58" s="411">
        <v>26539.645700000005</v>
      </c>
      <c r="J58" s="406">
        <f t="shared" si="5"/>
        <v>3.6259460674951942E-2</v>
      </c>
    </row>
    <row r="59" spans="2:10" ht="15" customHeight="1">
      <c r="B59" s="642" t="s">
        <v>132</v>
      </c>
      <c r="C59" s="382" t="s">
        <v>133</v>
      </c>
      <c r="D59" s="381" t="s">
        <v>120</v>
      </c>
      <c r="E59" s="411">
        <v>0</v>
      </c>
      <c r="F59" s="411">
        <v>8517.5669999999991</v>
      </c>
      <c r="G59" s="406">
        <f t="shared" si="4"/>
        <v>0</v>
      </c>
      <c r="H59" s="411">
        <v>0</v>
      </c>
      <c r="I59" s="411">
        <v>152419.85102</v>
      </c>
      <c r="J59" s="406">
        <f t="shared" si="5"/>
        <v>0</v>
      </c>
    </row>
    <row r="60" spans="2:10" ht="15" customHeight="1">
      <c r="B60" s="642"/>
      <c r="C60" s="382" t="s">
        <v>134</v>
      </c>
      <c r="D60" s="381" t="s">
        <v>127</v>
      </c>
      <c r="E60" s="411">
        <v>0</v>
      </c>
      <c r="F60" s="411">
        <v>0</v>
      </c>
      <c r="G60" s="406" t="str">
        <f t="shared" si="4"/>
        <v>N/A</v>
      </c>
      <c r="H60" s="411">
        <v>0</v>
      </c>
      <c r="I60" s="411">
        <v>0</v>
      </c>
      <c r="J60" s="406" t="str">
        <f t="shared" si="5"/>
        <v>N/A</v>
      </c>
    </row>
    <row r="61" spans="2:10" ht="15" customHeight="1">
      <c r="B61" s="643"/>
      <c r="C61" s="382" t="s">
        <v>135</v>
      </c>
      <c r="D61" s="381" t="s">
        <v>127</v>
      </c>
      <c r="E61" s="411">
        <v>0</v>
      </c>
      <c r="F61" s="411">
        <v>0</v>
      </c>
      <c r="G61" s="406" t="str">
        <f t="shared" si="4"/>
        <v>N/A</v>
      </c>
      <c r="H61" s="411">
        <v>0</v>
      </c>
      <c r="I61" s="411">
        <v>0</v>
      </c>
      <c r="J61" s="406" t="str">
        <f t="shared" si="5"/>
        <v>N/A</v>
      </c>
    </row>
    <row r="62" spans="2:10" ht="15" customHeight="1">
      <c r="B62" s="644" t="s">
        <v>72</v>
      </c>
      <c r="C62" s="382" t="s">
        <v>136</v>
      </c>
      <c r="D62" s="381" t="s">
        <v>120</v>
      </c>
      <c r="E62" s="411">
        <v>0</v>
      </c>
      <c r="F62" s="411">
        <v>6472.61</v>
      </c>
      <c r="G62" s="406">
        <f t="shared" si="4"/>
        <v>0</v>
      </c>
      <c r="H62" s="411">
        <v>18803.3</v>
      </c>
      <c r="I62" s="411">
        <v>56462.084999999999</v>
      </c>
      <c r="J62" s="406">
        <f t="shared" si="5"/>
        <v>0.24982666334597239</v>
      </c>
    </row>
    <row r="63" spans="2:10" ht="15" customHeight="1">
      <c r="B63" s="644"/>
      <c r="C63" s="382" t="s">
        <v>137</v>
      </c>
      <c r="D63" s="381" t="s">
        <v>120</v>
      </c>
      <c r="E63" s="411">
        <v>92.824699999999993</v>
      </c>
      <c r="F63" s="411">
        <v>22338.579100000155</v>
      </c>
      <c r="G63" s="406">
        <f t="shared" si="4"/>
        <v>4.1381583082196281E-3</v>
      </c>
      <c r="H63" s="411">
        <v>3115.5232999999939</v>
      </c>
      <c r="I63" s="411">
        <v>29356.302060000144</v>
      </c>
      <c r="J63" s="406">
        <f t="shared" si="5"/>
        <v>9.5945431630640579E-2</v>
      </c>
    </row>
    <row r="64" spans="2:10" ht="15" customHeight="1">
      <c r="B64" s="644"/>
      <c r="C64" s="382" t="s">
        <v>138</v>
      </c>
      <c r="D64" s="381" t="s">
        <v>120</v>
      </c>
      <c r="E64" s="411">
        <v>0</v>
      </c>
      <c r="F64" s="411">
        <v>0</v>
      </c>
      <c r="G64" s="406" t="str">
        <f t="shared" si="4"/>
        <v>N/A</v>
      </c>
      <c r="H64" s="411">
        <v>0</v>
      </c>
      <c r="I64" s="411">
        <v>0</v>
      </c>
      <c r="J64" s="406" t="str">
        <f t="shared" si="5"/>
        <v>N/A</v>
      </c>
    </row>
    <row r="65" spans="2:10" ht="15" customHeight="1">
      <c r="B65" s="644"/>
      <c r="C65" s="382" t="s">
        <v>139</v>
      </c>
      <c r="D65" s="381" t="s">
        <v>120</v>
      </c>
      <c r="E65" s="411">
        <v>0</v>
      </c>
      <c r="F65" s="411">
        <v>0</v>
      </c>
      <c r="G65" s="406" t="str">
        <f t="shared" si="4"/>
        <v>N/A</v>
      </c>
      <c r="H65" s="411">
        <v>0</v>
      </c>
      <c r="I65" s="411">
        <v>0</v>
      </c>
      <c r="J65" s="406" t="str">
        <f t="shared" si="5"/>
        <v>N/A</v>
      </c>
    </row>
    <row r="66" spans="2:10">
      <c r="B66" s="645" t="s">
        <v>148</v>
      </c>
      <c r="C66" s="645"/>
      <c r="D66" s="645"/>
      <c r="E66" s="372">
        <f>SUMIFS(E50:E65,$D$10:$D$25,"Core")</f>
        <v>6462.7038500000035</v>
      </c>
      <c r="F66" s="372">
        <f>SUMIFS(F50:F65,$D$10:$D$25,"Core")</f>
        <v>162991.17339000004</v>
      </c>
      <c r="G66" s="406">
        <f t="shared" si="4"/>
        <v>3.8138424185165033E-2</v>
      </c>
      <c r="H66" s="372">
        <f>SUMIFS(H50:H65,$D$10:$D$25,"Core")</f>
        <v>103347.84274999969</v>
      </c>
      <c r="I66" s="372">
        <f>SUMIFS(I50:I65,$D$10:$D$25,"Core")</f>
        <v>1085923.0391700121</v>
      </c>
      <c r="J66" s="406">
        <f t="shared" si="5"/>
        <v>8.6900170786280706E-2</v>
      </c>
    </row>
    <row r="67" spans="2:10" ht="15.95" customHeight="1">
      <c r="B67" s="645" t="s">
        <v>149</v>
      </c>
      <c r="C67" s="645"/>
      <c r="D67" s="645"/>
      <c r="E67" s="372">
        <f>SUMIFS(E50:E65,$D$10:$D$25,"Additional")</f>
        <v>3773.2938194152343</v>
      </c>
      <c r="F67" s="372">
        <f>SUMIFS(F50:F65,$D$10:$D$25,"Additional")</f>
        <v>31497.267030584768</v>
      </c>
      <c r="G67" s="406">
        <f t="shared" si="4"/>
        <v>0.10698139548907214</v>
      </c>
      <c r="H67" s="372">
        <f>SUMIFS(H50:H65,$D$10:$D$25,"Additional")</f>
        <v>18738.684625000002</v>
      </c>
      <c r="I67" s="372">
        <f>SUMIFS(I50:I65,$D$10:$D$25,"Additional")</f>
        <v>130362.554905</v>
      </c>
      <c r="J67" s="406">
        <f t="shared" si="5"/>
        <v>0.12567759117273922</v>
      </c>
    </row>
    <row r="68" spans="2:10" ht="15.95" customHeight="1">
      <c r="B68" s="645" t="s">
        <v>150</v>
      </c>
      <c r="C68" s="645"/>
      <c r="D68" s="645"/>
      <c r="E68" s="372">
        <f>SUM(E66:E67)</f>
        <v>10235.997669415237</v>
      </c>
      <c r="F68" s="372">
        <f>SUM(F66:F67)</f>
        <v>194488.44042058481</v>
      </c>
      <c r="G68" s="406">
        <f t="shared" si="4"/>
        <v>4.9998904698008426E-2</v>
      </c>
      <c r="H68" s="372">
        <f>SUM(H66:H67)</f>
        <v>122086.52737499968</v>
      </c>
      <c r="I68" s="372">
        <f>SUM(I66:I67)</f>
        <v>1216285.594075012</v>
      </c>
      <c r="J68" s="406">
        <f t="shared" si="5"/>
        <v>9.1220166214108958E-2</v>
      </c>
    </row>
    <row r="70" spans="2:10" ht="82.5" customHeight="1">
      <c r="B70" s="633" t="s">
        <v>151</v>
      </c>
      <c r="C70" s="633"/>
      <c r="D70" s="633"/>
      <c r="E70" s="633"/>
      <c r="F70" s="633"/>
      <c r="G70" s="633"/>
      <c r="H70" s="633"/>
      <c r="I70" s="633"/>
      <c r="J70" s="633"/>
    </row>
    <row r="71" spans="2:10" ht="49.5" customHeight="1">
      <c r="B71" s="634" t="s">
        <v>152</v>
      </c>
      <c r="C71" s="634"/>
      <c r="D71" s="634"/>
      <c r="E71" s="634"/>
      <c r="F71" s="634"/>
      <c r="G71" s="634"/>
      <c r="H71" s="634"/>
      <c r="I71" s="634"/>
      <c r="J71" s="634"/>
    </row>
    <row r="72" spans="2:10" ht="17.25">
      <c r="B72" t="s">
        <v>153</v>
      </c>
    </row>
    <row r="73" spans="2:10" ht="17.25">
      <c r="B73" t="s">
        <v>154</v>
      </c>
    </row>
  </sheetData>
  <mergeCells count="26">
    <mergeCell ref="B26:D26"/>
    <mergeCell ref="B9:J9"/>
    <mergeCell ref="B10:B13"/>
    <mergeCell ref="B14:B16"/>
    <mergeCell ref="B19:B21"/>
    <mergeCell ref="B22:B25"/>
    <mergeCell ref="B50:B53"/>
    <mergeCell ref="B27:D27"/>
    <mergeCell ref="B28:D28"/>
    <mergeCell ref="B29:J29"/>
    <mergeCell ref="B30:B33"/>
    <mergeCell ref="B34:B36"/>
    <mergeCell ref="B39:B41"/>
    <mergeCell ref="B42:B45"/>
    <mergeCell ref="B46:D46"/>
    <mergeCell ref="B47:D47"/>
    <mergeCell ref="B48:D48"/>
    <mergeCell ref="B49:J49"/>
    <mergeCell ref="B70:J70"/>
    <mergeCell ref="B71:J71"/>
    <mergeCell ref="B54:B56"/>
    <mergeCell ref="B59:B61"/>
    <mergeCell ref="B62:B65"/>
    <mergeCell ref="B66:D66"/>
    <mergeCell ref="B67:D67"/>
    <mergeCell ref="B68:D68"/>
  </mergeCells>
  <pageMargins left="0.7" right="0.7" top="0.75" bottom="0.5" header="0.3" footer="0.3"/>
  <pageSetup scale="60" fitToHeight="0" orientation="landscape" r:id="rId1"/>
  <headerFooter>
    <oddHeader>&amp;RTable 7 – Equity Performance</oddHeader>
  </headerFooter>
  <rowBreaks count="2" manualBreakCount="2">
    <brk id="21" max="16383" man="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E0A2-59FE-4E59-BF87-A9DD6FFAA48D}">
  <sheetPr>
    <tabColor theme="4" tint="0.39997558519241921"/>
  </sheetPr>
  <dimension ref="A1:N11"/>
  <sheetViews>
    <sheetView zoomScaleNormal="100" workbookViewId="0">
      <selection activeCell="E13" sqref="E13"/>
    </sheetView>
  </sheetViews>
  <sheetFormatPr defaultRowHeight="15"/>
  <cols>
    <col min="1" max="1" width="4.85546875" customWidth="1"/>
    <col min="2" max="2" width="19.7109375" customWidth="1"/>
    <col min="3" max="14" width="9.5703125" style="559" customWidth="1"/>
  </cols>
  <sheetData>
    <row r="1" spans="1:14">
      <c r="A1" s="350"/>
      <c r="B1" s="350"/>
      <c r="C1" s="558"/>
    </row>
    <row r="2" spans="1:14">
      <c r="A2" s="350"/>
      <c r="B2" t="s">
        <v>155</v>
      </c>
    </row>
    <row r="3" spans="1:14">
      <c r="A3" s="350"/>
      <c r="B3" s="651"/>
      <c r="C3" s="653" t="s">
        <v>156</v>
      </c>
      <c r="D3" s="653"/>
      <c r="E3" s="653"/>
      <c r="F3" s="653"/>
      <c r="G3" s="653"/>
      <c r="H3" s="653"/>
      <c r="I3" s="653" t="s">
        <v>157</v>
      </c>
      <c r="J3" s="653"/>
      <c r="K3" s="653"/>
      <c r="L3" s="653"/>
      <c r="M3" s="653"/>
      <c r="N3" s="653"/>
    </row>
    <row r="4" spans="1:14">
      <c r="A4" s="350"/>
      <c r="B4" s="652"/>
      <c r="C4" s="560" t="s">
        <v>158</v>
      </c>
      <c r="D4" s="561" t="s">
        <v>159</v>
      </c>
      <c r="E4" s="561" t="s">
        <v>160</v>
      </c>
      <c r="F4" s="562" t="s">
        <v>161</v>
      </c>
      <c r="G4" s="563" t="s">
        <v>162</v>
      </c>
      <c r="H4" s="563" t="s">
        <v>163</v>
      </c>
      <c r="I4" s="560" t="s">
        <v>158</v>
      </c>
      <c r="J4" s="561" t="s">
        <v>159</v>
      </c>
      <c r="K4" s="561" t="s">
        <v>160</v>
      </c>
      <c r="L4" s="562" t="s">
        <v>161</v>
      </c>
      <c r="M4" s="563" t="s">
        <v>162</v>
      </c>
      <c r="N4" s="563" t="s">
        <v>163</v>
      </c>
    </row>
    <row r="5" spans="1:14">
      <c r="B5" s="310" t="s">
        <v>129</v>
      </c>
      <c r="C5" s="631">
        <v>1.9</v>
      </c>
      <c r="D5" s="631">
        <v>2.7</v>
      </c>
      <c r="E5" s="631">
        <v>0.7</v>
      </c>
      <c r="F5" s="631">
        <v>0.4</v>
      </c>
      <c r="G5" s="631">
        <v>0.7</v>
      </c>
      <c r="H5" s="631">
        <v>1.7</v>
      </c>
      <c r="I5" s="631">
        <v>1.9</v>
      </c>
      <c r="J5" s="631">
        <v>3.5</v>
      </c>
      <c r="K5" s="631">
        <v>0.7</v>
      </c>
      <c r="L5" s="631">
        <v>0.4</v>
      </c>
      <c r="M5" s="631">
        <v>1.4</v>
      </c>
      <c r="N5" s="631">
        <v>1.9</v>
      </c>
    </row>
    <row r="6" spans="1:14">
      <c r="B6" s="310" t="s">
        <v>164</v>
      </c>
      <c r="C6" s="631">
        <v>2.2000000000000002</v>
      </c>
      <c r="D6" s="631">
        <v>3.1</v>
      </c>
      <c r="E6" s="631">
        <v>0.9</v>
      </c>
      <c r="F6" s="631">
        <v>0.5</v>
      </c>
      <c r="G6" s="631">
        <v>0.7</v>
      </c>
      <c r="H6" s="631">
        <v>5.0999999999999996</v>
      </c>
      <c r="I6" s="631">
        <v>1.2</v>
      </c>
      <c r="J6" s="631">
        <v>1.8</v>
      </c>
      <c r="K6" s="631">
        <v>0.6</v>
      </c>
      <c r="L6" s="631">
        <v>0.4</v>
      </c>
      <c r="M6" s="631">
        <v>0.7</v>
      </c>
      <c r="N6" s="631">
        <v>1.8</v>
      </c>
    </row>
    <row r="7" spans="1:14">
      <c r="B7" s="310" t="s">
        <v>165</v>
      </c>
      <c r="C7" s="631">
        <v>1.3</v>
      </c>
      <c r="D7" s="631">
        <v>2.4</v>
      </c>
      <c r="E7" s="631">
        <v>0.5</v>
      </c>
      <c r="F7" s="631">
        <v>0.4</v>
      </c>
      <c r="G7" s="631">
        <v>0.5</v>
      </c>
      <c r="H7" s="631">
        <v>2.1</v>
      </c>
      <c r="I7" s="631">
        <v>1.1000000000000001</v>
      </c>
      <c r="J7" s="631">
        <v>2.1</v>
      </c>
      <c r="K7" s="631">
        <v>0.5</v>
      </c>
      <c r="L7" s="631">
        <v>0.2</v>
      </c>
      <c r="M7" s="631">
        <v>0.6</v>
      </c>
      <c r="N7" s="631">
        <v>1.7</v>
      </c>
    </row>
    <row r="8" spans="1:14">
      <c r="B8" s="310" t="s">
        <v>72</v>
      </c>
      <c r="C8" s="631">
        <v>2.1</v>
      </c>
      <c r="D8" s="631">
        <v>2.7</v>
      </c>
      <c r="E8" s="631">
        <v>1</v>
      </c>
      <c r="F8" s="631">
        <v>0.7</v>
      </c>
      <c r="G8" s="631">
        <v>0.9</v>
      </c>
      <c r="H8" s="631">
        <v>4.4000000000000004</v>
      </c>
      <c r="I8" s="631">
        <v>0.9</v>
      </c>
      <c r="J8" s="631">
        <v>3.6</v>
      </c>
      <c r="K8" s="631">
        <v>0.1</v>
      </c>
      <c r="L8" s="631">
        <v>0.1</v>
      </c>
      <c r="M8" s="631">
        <v>0.5</v>
      </c>
      <c r="N8" s="631">
        <v>1.2</v>
      </c>
    </row>
    <row r="9" spans="1:14" ht="30">
      <c r="B9" s="310" t="s">
        <v>132</v>
      </c>
      <c r="C9" s="631">
        <v>4.4000000000000004</v>
      </c>
      <c r="D9" s="631">
        <v>3.9</v>
      </c>
      <c r="E9" s="631">
        <v>3.3</v>
      </c>
      <c r="F9" s="631">
        <v>1.9</v>
      </c>
      <c r="G9" s="631">
        <v>2.4</v>
      </c>
      <c r="H9" s="631">
        <v>7.3</v>
      </c>
      <c r="I9" s="631">
        <v>8.8000000000000007</v>
      </c>
      <c r="J9" s="631">
        <v>7.5</v>
      </c>
      <c r="K9" s="631">
        <v>7.3</v>
      </c>
      <c r="L9" s="631">
        <v>2.2000000000000002</v>
      </c>
      <c r="M9" s="631">
        <v>5.3</v>
      </c>
      <c r="N9" s="631">
        <v>16.100000000000001</v>
      </c>
    </row>
    <row r="10" spans="1:14">
      <c r="B10" s="310" t="s">
        <v>130</v>
      </c>
      <c r="C10" s="631">
        <v>3.7</v>
      </c>
      <c r="D10" s="631">
        <v>5</v>
      </c>
      <c r="E10" s="631">
        <v>1.5</v>
      </c>
      <c r="F10" s="631">
        <v>0.9</v>
      </c>
      <c r="G10" s="631">
        <v>1.8</v>
      </c>
      <c r="H10" s="631">
        <v>7.5</v>
      </c>
      <c r="I10" s="631">
        <v>3.6</v>
      </c>
      <c r="J10" s="631">
        <v>15.7</v>
      </c>
      <c r="K10" s="631">
        <v>0.3</v>
      </c>
      <c r="L10" s="631">
        <v>0.3</v>
      </c>
      <c r="M10" s="631">
        <v>2.1</v>
      </c>
      <c r="N10" s="631">
        <v>4.5</v>
      </c>
    </row>
    <row r="11" spans="1:14">
      <c r="B11" s="310" t="s">
        <v>166</v>
      </c>
      <c r="C11" s="631">
        <v>2.2000000000000002</v>
      </c>
      <c r="D11" s="631">
        <v>3.1</v>
      </c>
      <c r="E11" s="631">
        <v>1</v>
      </c>
      <c r="F11" s="631">
        <v>0.7</v>
      </c>
      <c r="G11" s="631">
        <v>0.9</v>
      </c>
      <c r="H11" s="631">
        <v>4.2</v>
      </c>
      <c r="I11" s="631">
        <v>1.5</v>
      </c>
      <c r="J11" s="631">
        <v>2.4</v>
      </c>
      <c r="K11" s="631">
        <v>1</v>
      </c>
      <c r="L11" s="631">
        <v>0.4</v>
      </c>
      <c r="M11" s="631">
        <v>0.9</v>
      </c>
      <c r="N11" s="631">
        <v>2.8</v>
      </c>
    </row>
  </sheetData>
  <mergeCells count="3">
    <mergeCell ref="B3:B4"/>
    <mergeCell ref="C3:H3"/>
    <mergeCell ref="I3:N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7392A-D9AC-4CD4-88C4-D0DF190DD504}">
  <sheetPr>
    <tabColor theme="4" tint="-0.249977111117893"/>
  </sheetPr>
  <dimension ref="A1:H7"/>
  <sheetViews>
    <sheetView workbookViewId="0"/>
  </sheetViews>
  <sheetFormatPr defaultRowHeight="15"/>
  <cols>
    <col min="1" max="3" width="20.140625" customWidth="1"/>
    <col min="4" max="4" width="19.28515625" bestFit="1" customWidth="1"/>
    <col min="5" max="5" width="19.85546875" bestFit="1" customWidth="1"/>
    <col min="6" max="6" width="21.28515625" customWidth="1"/>
    <col min="7" max="9" width="20.140625" customWidth="1"/>
  </cols>
  <sheetData>
    <row r="1" spans="1:8">
      <c r="A1" t="s">
        <v>167</v>
      </c>
    </row>
    <row r="2" spans="1:8">
      <c r="B2" s="619"/>
    </row>
    <row r="3" spans="1:8">
      <c r="B3" s="654" t="s">
        <v>168</v>
      </c>
      <c r="C3" s="654"/>
      <c r="D3" s="654" t="s">
        <v>169</v>
      </c>
      <c r="E3" s="654"/>
      <c r="F3" s="654"/>
      <c r="G3" s="655" t="s">
        <v>170</v>
      </c>
      <c r="H3" s="656"/>
    </row>
    <row r="4" spans="1:8" ht="45">
      <c r="A4" s="620" t="s">
        <v>171</v>
      </c>
      <c r="B4" s="621" t="s">
        <v>172</v>
      </c>
      <c r="C4" s="621" t="s">
        <v>173</v>
      </c>
      <c r="D4" s="622" t="s">
        <v>174</v>
      </c>
      <c r="E4" s="622" t="s">
        <v>175</v>
      </c>
      <c r="F4" s="622" t="s">
        <v>176</v>
      </c>
      <c r="G4" s="622" t="s">
        <v>177</v>
      </c>
      <c r="H4" s="622" t="s">
        <v>178</v>
      </c>
    </row>
    <row r="5" spans="1:8">
      <c r="A5" s="623" t="s">
        <v>179</v>
      </c>
      <c r="B5" s="624">
        <v>0</v>
      </c>
      <c r="C5" s="624">
        <v>0</v>
      </c>
      <c r="D5" s="372">
        <v>0</v>
      </c>
      <c r="E5" s="372">
        <v>0</v>
      </c>
      <c r="F5" s="372">
        <v>0</v>
      </c>
      <c r="G5" s="372">
        <v>0</v>
      </c>
      <c r="H5" s="372">
        <v>0</v>
      </c>
    </row>
    <row r="7" spans="1:8">
      <c r="A7" s="11"/>
    </row>
  </sheetData>
  <mergeCells count="3">
    <mergeCell ref="B3:C3"/>
    <mergeCell ref="D3:F3"/>
    <mergeCell ref="G3:H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16003-B80F-4F62-806F-B408E081DE2A}">
  <sheetPr>
    <tabColor theme="4" tint="-0.499984740745262"/>
  </sheetPr>
  <dimension ref="B2"/>
  <sheetViews>
    <sheetView workbookViewId="0">
      <selection activeCell="J35" sqref="J35"/>
    </sheetView>
  </sheetViews>
  <sheetFormatPr defaultRowHeight="15"/>
  <cols>
    <col min="2" max="2" width="22.7109375" bestFit="1" customWidth="1"/>
  </cols>
  <sheetData>
    <row r="2" spans="2:2">
      <c r="B2" s="353" t="s">
        <v>180</v>
      </c>
    </row>
  </sheetData>
  <pageMargins left="0.7" right="0.7" top="0.75" bottom="0.75" header="0.3" footer="0.3"/>
  <pageSetup orientation="portrait" r:id="rId1"/>
  <headerFooter>
    <oddHeader>&amp;RAp A - Participant Def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62BE9-17FC-44E4-8081-33161CB98F7C}">
  <sheetPr>
    <tabColor theme="4" tint="-0.499984740745262"/>
    <pageSetUpPr fitToPage="1"/>
  </sheetPr>
  <dimension ref="A1:K40"/>
  <sheetViews>
    <sheetView zoomScaleNormal="100" workbookViewId="0">
      <pane ySplit="6" topLeftCell="A25" activePane="bottomLeft" state="frozen"/>
      <selection activeCell="F1" sqref="F1"/>
      <selection pane="bottomLeft" activeCell="B3" sqref="B3"/>
    </sheetView>
  </sheetViews>
  <sheetFormatPr defaultRowHeight="15"/>
  <cols>
    <col min="1" max="1" width="2.7109375" customWidth="1"/>
    <col min="2" max="2" width="22.140625" customWidth="1"/>
    <col min="3" max="3" width="35" customWidth="1"/>
    <col min="4" max="8" width="13.5703125" customWidth="1"/>
    <col min="9" max="9" width="13.7109375" customWidth="1"/>
    <col min="10" max="11" width="13.5703125" customWidth="1"/>
  </cols>
  <sheetData>
    <row r="1" spans="1:11" ht="23.25">
      <c r="A1" s="1" t="s">
        <v>181</v>
      </c>
    </row>
    <row r="2" spans="1:11" ht="15.75">
      <c r="B2" s="134" t="s">
        <v>182</v>
      </c>
    </row>
    <row r="3" spans="1:11" ht="19.5" thickBot="1">
      <c r="A3" s="4"/>
      <c r="B3" s="4" t="s">
        <v>183</v>
      </c>
      <c r="C3" s="4"/>
      <c r="D3" s="4"/>
      <c r="E3" s="4"/>
      <c r="F3" s="4"/>
      <c r="G3" s="4"/>
      <c r="H3" s="536"/>
      <c r="I3" s="4"/>
      <c r="J3" s="4"/>
      <c r="K3" s="4"/>
    </row>
    <row r="4" spans="1:11" ht="15.75" thickBot="1">
      <c r="A4" t="s">
        <v>184</v>
      </c>
      <c r="B4" s="27"/>
      <c r="C4" s="27"/>
      <c r="D4" s="659" t="s">
        <v>117</v>
      </c>
      <c r="E4" s="659"/>
      <c r="F4" s="659"/>
      <c r="G4" s="660"/>
      <c r="H4" s="661" t="s">
        <v>185</v>
      </c>
      <c r="I4" s="662"/>
      <c r="J4" s="662"/>
      <c r="K4" s="662"/>
    </row>
    <row r="5" spans="1:11">
      <c r="B5" s="30"/>
      <c r="C5" s="30"/>
      <c r="D5" s="28" t="s">
        <v>186</v>
      </c>
      <c r="E5" s="14" t="s">
        <v>187</v>
      </c>
      <c r="F5" s="14" t="s">
        <v>188</v>
      </c>
      <c r="G5" s="14" t="s">
        <v>189</v>
      </c>
      <c r="H5" s="23" t="s">
        <v>190</v>
      </c>
      <c r="I5" s="24" t="s">
        <v>191</v>
      </c>
      <c r="J5" s="24" t="s">
        <v>192</v>
      </c>
      <c r="K5" s="24" t="s">
        <v>193</v>
      </c>
    </row>
    <row r="6" spans="1:11" ht="48.75" thickBot="1">
      <c r="B6" s="29"/>
      <c r="C6" s="76"/>
      <c r="D6" s="32" t="s">
        <v>18</v>
      </c>
      <c r="E6" s="33" t="s">
        <v>194</v>
      </c>
      <c r="F6" s="33" t="s">
        <v>195</v>
      </c>
      <c r="G6" s="33" t="s">
        <v>196</v>
      </c>
      <c r="H6" s="25" t="s">
        <v>197</v>
      </c>
      <c r="I6" s="100" t="s">
        <v>198</v>
      </c>
      <c r="J6" s="26" t="s">
        <v>199</v>
      </c>
      <c r="K6" s="26" t="s">
        <v>200</v>
      </c>
    </row>
    <row r="7" spans="1:11" ht="15.75" thickBot="1">
      <c r="B7" s="80" t="s">
        <v>201</v>
      </c>
      <c r="C7" s="81" t="s">
        <v>202</v>
      </c>
      <c r="D7" s="82"/>
      <c r="E7" s="83"/>
      <c r="F7" s="84"/>
      <c r="G7" s="81"/>
      <c r="H7" s="83"/>
      <c r="I7" s="85"/>
      <c r="J7" s="86"/>
      <c r="K7" s="87"/>
    </row>
    <row r="8" spans="1:11">
      <c r="B8" s="663" t="s">
        <v>203</v>
      </c>
      <c r="C8" s="44" t="s">
        <v>119</v>
      </c>
      <c r="D8" s="153">
        <v>278</v>
      </c>
      <c r="E8" s="154"/>
      <c r="F8" s="155">
        <v>1071</v>
      </c>
      <c r="G8" s="156"/>
      <c r="H8" s="212">
        <v>1043.2751987054889</v>
      </c>
      <c r="I8" s="213"/>
      <c r="J8" s="157">
        <v>3491.6746970345666</v>
      </c>
      <c r="K8" s="156"/>
    </row>
    <row r="9" spans="1:11">
      <c r="B9" s="664"/>
      <c r="C9" s="47" t="s">
        <v>121</v>
      </c>
      <c r="D9" s="129">
        <v>344</v>
      </c>
      <c r="E9" s="158"/>
      <c r="F9" s="159">
        <v>1537</v>
      </c>
      <c r="G9" s="160"/>
      <c r="H9" s="214">
        <v>75.951898244525097</v>
      </c>
      <c r="I9" s="215"/>
      <c r="J9" s="161">
        <v>341.36502263273917</v>
      </c>
      <c r="K9" s="160"/>
    </row>
    <row r="10" spans="1:11" ht="18" customHeight="1">
      <c r="B10" s="664"/>
      <c r="C10" s="47" t="s">
        <v>204</v>
      </c>
      <c r="D10" s="129">
        <v>977</v>
      </c>
      <c r="E10" s="158"/>
      <c r="F10" s="159">
        <v>17601</v>
      </c>
      <c r="G10" s="160"/>
      <c r="H10" s="214">
        <v>122.59827439003053</v>
      </c>
      <c r="I10" s="215"/>
      <c r="J10" s="161">
        <v>1940.0873551994471</v>
      </c>
      <c r="K10" s="160"/>
    </row>
    <row r="11" spans="1:11">
      <c r="B11" s="664"/>
      <c r="C11" s="47" t="s">
        <v>205</v>
      </c>
      <c r="D11" s="162">
        <v>13</v>
      </c>
      <c r="E11" s="158"/>
      <c r="F11" s="159">
        <v>331</v>
      </c>
      <c r="G11" s="160"/>
      <c r="H11" s="214">
        <v>0.34970000000000001</v>
      </c>
      <c r="I11" s="215"/>
      <c r="J11" s="161">
        <v>8.9038999999999611</v>
      </c>
      <c r="K11" s="160"/>
    </row>
    <row r="12" spans="1:11" ht="15.75" thickBot="1">
      <c r="B12" s="664"/>
      <c r="C12" s="73" t="s">
        <v>206</v>
      </c>
      <c r="D12" s="163">
        <f>SUM(D8:D11)</f>
        <v>1612</v>
      </c>
      <c r="E12" s="159">
        <v>21627</v>
      </c>
      <c r="F12" s="163">
        <f>SUM(F8:F11)</f>
        <v>20540</v>
      </c>
      <c r="G12" s="164">
        <f>IFERROR(F12/E12, "N/A")</f>
        <v>0.94973875248531925</v>
      </c>
      <c r="H12" s="214">
        <f>SUM(H8:H11)</f>
        <v>1242.1750713400447</v>
      </c>
      <c r="I12" s="161">
        <v>8347.2637778743938</v>
      </c>
      <c r="J12" s="161">
        <f>SUM(J8:J11)</f>
        <v>5782.0309748667532</v>
      </c>
      <c r="K12" s="164">
        <f t="shared" ref="K12:K17" si="0">IFERROR(J12/I12, "N/A")</f>
        <v>0.6926857864720708</v>
      </c>
    </row>
    <row r="13" spans="1:11" ht="18" customHeight="1">
      <c r="B13" s="663" t="s">
        <v>165</v>
      </c>
      <c r="C13" s="44" t="s">
        <v>207</v>
      </c>
      <c r="D13" s="153">
        <v>3</v>
      </c>
      <c r="E13" s="155">
        <v>150</v>
      </c>
      <c r="F13" s="165">
        <v>24</v>
      </c>
      <c r="G13" s="166">
        <f t="shared" ref="G13:G17" si="1">IFERROR(F13/E13, "N/A")</f>
        <v>0.16</v>
      </c>
      <c r="H13" s="212">
        <v>105.22774614551328</v>
      </c>
      <c r="I13" s="157">
        <v>2651.6595010448259</v>
      </c>
      <c r="J13" s="157">
        <v>705.03595756247182</v>
      </c>
      <c r="K13" s="166">
        <f t="shared" si="0"/>
        <v>0.26588480055024732</v>
      </c>
    </row>
    <row r="14" spans="1:11">
      <c r="B14" s="664"/>
      <c r="C14" s="42" t="s">
        <v>126</v>
      </c>
      <c r="D14" s="129">
        <v>53</v>
      </c>
      <c r="E14" s="159">
        <v>1200</v>
      </c>
      <c r="F14" s="159">
        <v>256</v>
      </c>
      <c r="G14" s="164">
        <f t="shared" si="1"/>
        <v>0.21333333333333335</v>
      </c>
      <c r="H14" s="214">
        <v>49.15536768816844</v>
      </c>
      <c r="I14" s="161">
        <v>869.13808795557179</v>
      </c>
      <c r="J14" s="161">
        <v>206.65031917723576</v>
      </c>
      <c r="K14" s="164">
        <f t="shared" si="0"/>
        <v>0.23776465678006187</v>
      </c>
    </row>
    <row r="15" spans="1:11" ht="15.75" thickBot="1">
      <c r="B15" s="664"/>
      <c r="C15" s="43" t="s">
        <v>128</v>
      </c>
      <c r="D15" s="167">
        <v>53</v>
      </c>
      <c r="E15" s="159">
        <v>250</v>
      </c>
      <c r="F15" s="159">
        <v>179</v>
      </c>
      <c r="G15" s="164">
        <f t="shared" si="1"/>
        <v>0.71599999999999997</v>
      </c>
      <c r="H15" s="214">
        <v>392.23171552939789</v>
      </c>
      <c r="I15" s="161">
        <v>2804.6060500410285</v>
      </c>
      <c r="J15" s="161">
        <v>1427.5695852583019</v>
      </c>
      <c r="K15" s="164">
        <f t="shared" si="0"/>
        <v>0.50900895162706294</v>
      </c>
    </row>
    <row r="16" spans="1:11" ht="18" customHeight="1" thickBot="1">
      <c r="B16" s="39" t="s">
        <v>129</v>
      </c>
      <c r="C16" s="39" t="s">
        <v>129</v>
      </c>
      <c r="D16" s="168">
        <v>170691</v>
      </c>
      <c r="E16" s="168">
        <v>155000</v>
      </c>
      <c r="F16" s="169">
        <v>170691</v>
      </c>
      <c r="G16" s="170">
        <f t="shared" si="1"/>
        <v>1.1012322580645162</v>
      </c>
      <c r="H16" s="216">
        <v>240.87862882411454</v>
      </c>
      <c r="I16" s="217">
        <v>1079.94170406224</v>
      </c>
      <c r="J16" s="217">
        <v>952.13572257889916</v>
      </c>
      <c r="K16" s="170">
        <f t="shared" si="0"/>
        <v>0.88165474024885415</v>
      </c>
    </row>
    <row r="17" spans="1:11" ht="15.75" thickBot="1">
      <c r="B17" s="48" t="s">
        <v>208</v>
      </c>
      <c r="C17" s="51"/>
      <c r="D17" s="171">
        <f>SUM(D12:D16)</f>
        <v>172412</v>
      </c>
      <c r="E17" s="171">
        <f>SUM(E12:E16)</f>
        <v>178227</v>
      </c>
      <c r="F17" s="171">
        <f>SUM(F12:F16)</f>
        <v>191690</v>
      </c>
      <c r="G17" s="172">
        <f t="shared" si="1"/>
        <v>1.075538498656208</v>
      </c>
      <c r="H17" s="218">
        <f>SUM(H12:H16)</f>
        <v>2029.6685295272389</v>
      </c>
      <c r="I17" s="219">
        <f>SUM(I12:I16)</f>
        <v>15752.609120978057</v>
      </c>
      <c r="J17" s="219">
        <f>SUM(J12:J16)</f>
        <v>9073.4225594436612</v>
      </c>
      <c r="K17" s="172">
        <f t="shared" si="0"/>
        <v>0.57599490279742971</v>
      </c>
    </row>
    <row r="18" spans="1:11" ht="15.75" thickBot="1">
      <c r="B18" s="16"/>
      <c r="C18" s="53"/>
      <c r="D18" s="126"/>
      <c r="E18" s="173"/>
      <c r="F18" s="173"/>
      <c r="G18" s="174"/>
      <c r="H18" s="220"/>
      <c r="I18" s="221"/>
      <c r="J18" s="221"/>
      <c r="K18" s="175"/>
    </row>
    <row r="19" spans="1:11" ht="15.75" thickBot="1">
      <c r="B19" s="52" t="s">
        <v>209</v>
      </c>
      <c r="C19" s="49" t="s">
        <v>210</v>
      </c>
      <c r="D19" s="176"/>
      <c r="E19" s="177"/>
      <c r="F19" s="177"/>
      <c r="G19" s="178"/>
      <c r="H19" s="222"/>
      <c r="I19" s="223"/>
      <c r="J19" s="223"/>
      <c r="K19" s="179"/>
    </row>
    <row r="20" spans="1:11" ht="15" customHeight="1" thickBot="1">
      <c r="B20" s="45" t="s">
        <v>130</v>
      </c>
      <c r="C20" s="54" t="s">
        <v>211</v>
      </c>
      <c r="D20" s="181">
        <v>3</v>
      </c>
      <c r="E20" s="155">
        <v>25</v>
      </c>
      <c r="F20" s="155">
        <v>9</v>
      </c>
      <c r="G20" s="166">
        <f t="shared" ref="G20:G24" si="2">IFERROR(F20/E20, "N/A")</f>
        <v>0.36</v>
      </c>
      <c r="H20" s="212">
        <v>424.03839246285372</v>
      </c>
      <c r="I20" s="157">
        <v>2116.8964266465778</v>
      </c>
      <c r="J20" s="157">
        <v>1108.2617073407916</v>
      </c>
      <c r="K20" s="182">
        <f t="shared" ref="K20:K24" si="3">IFERROR(J20/I20, "N/A")</f>
        <v>0.52353137989675447</v>
      </c>
    </row>
    <row r="21" spans="1:11">
      <c r="B21" s="665" t="s">
        <v>132</v>
      </c>
      <c r="C21" s="44" t="s">
        <v>212</v>
      </c>
      <c r="D21" s="153">
        <v>3</v>
      </c>
      <c r="E21" s="183">
        <v>1372</v>
      </c>
      <c r="F21" s="183">
        <v>8</v>
      </c>
      <c r="G21" s="184">
        <f t="shared" si="2"/>
        <v>5.8309037900874635E-3</v>
      </c>
      <c r="H21" s="224">
        <v>113.32700473306825</v>
      </c>
      <c r="I21" s="185">
        <v>1673.9693567781076</v>
      </c>
      <c r="J21" s="185">
        <v>521.25001398056611</v>
      </c>
      <c r="K21" s="186">
        <f t="shared" si="3"/>
        <v>0.31138563670234509</v>
      </c>
    </row>
    <row r="22" spans="1:11">
      <c r="B22" s="666"/>
      <c r="C22" s="43" t="s">
        <v>134</v>
      </c>
      <c r="D22" s="129">
        <v>0</v>
      </c>
      <c r="E22" s="159">
        <v>1</v>
      </c>
      <c r="F22" s="159">
        <v>0</v>
      </c>
      <c r="G22" s="140">
        <f t="shared" si="2"/>
        <v>0</v>
      </c>
      <c r="H22" s="225">
        <v>8.1447519103514168</v>
      </c>
      <c r="I22" s="161">
        <v>121.92269046103671</v>
      </c>
      <c r="J22" s="161">
        <v>34.51457666600399</v>
      </c>
      <c r="K22" s="187">
        <f t="shared" si="3"/>
        <v>0.28308575323831081</v>
      </c>
    </row>
    <row r="23" spans="1:11" ht="15.75" thickBot="1">
      <c r="B23" s="666"/>
      <c r="C23" s="68" t="s">
        <v>135</v>
      </c>
      <c r="D23" s="167">
        <v>0</v>
      </c>
      <c r="E23" s="163">
        <v>0</v>
      </c>
      <c r="F23" s="163">
        <v>0</v>
      </c>
      <c r="G23" s="97" t="str">
        <f t="shared" si="2"/>
        <v>N/A</v>
      </c>
      <c r="H23" s="226">
        <v>14.289030000000002</v>
      </c>
      <c r="I23" s="188">
        <v>0</v>
      </c>
      <c r="J23" s="188">
        <v>63.003279999999982</v>
      </c>
      <c r="K23" s="189" t="str">
        <f t="shared" si="3"/>
        <v>N/A</v>
      </c>
    </row>
    <row r="24" spans="1:11" ht="15.75" thickBot="1">
      <c r="A24" s="11"/>
      <c r="B24" s="10" t="s">
        <v>213</v>
      </c>
      <c r="C24" s="38"/>
      <c r="D24" s="190">
        <f>SUM(D20:D23)</f>
        <v>6</v>
      </c>
      <c r="E24" s="171">
        <f t="shared" ref="E24:F24" si="4">SUM(E20:E23)</f>
        <v>1398</v>
      </c>
      <c r="F24" s="190">
        <f t="shared" si="4"/>
        <v>17</v>
      </c>
      <c r="G24" s="191">
        <f t="shared" si="2"/>
        <v>1.2160228898426323E-2</v>
      </c>
      <c r="H24" s="227">
        <f t="shared" ref="H24:J24" si="5">SUM(H20:H23)</f>
        <v>559.79917910627341</v>
      </c>
      <c r="I24" s="219">
        <f t="shared" si="5"/>
        <v>3912.7884738857219</v>
      </c>
      <c r="J24" s="219">
        <f t="shared" si="5"/>
        <v>1727.0295779873616</v>
      </c>
      <c r="K24" s="191">
        <f t="shared" si="3"/>
        <v>0.44138076707026247</v>
      </c>
    </row>
    <row r="25" spans="1:11" ht="15.75" thickBot="1">
      <c r="B25" s="55"/>
      <c r="C25" s="53"/>
      <c r="D25" s="192"/>
      <c r="E25" s="193"/>
      <c r="F25" s="193"/>
      <c r="G25" s="145"/>
      <c r="H25" s="228"/>
      <c r="I25" s="229"/>
      <c r="J25" s="229"/>
      <c r="K25" s="145"/>
    </row>
    <row r="26" spans="1:11">
      <c r="B26" s="657" t="s">
        <v>214</v>
      </c>
      <c r="C26" s="77" t="s">
        <v>215</v>
      </c>
      <c r="D26" s="153">
        <v>44</v>
      </c>
      <c r="E26" s="194"/>
      <c r="F26" s="183">
        <v>352</v>
      </c>
      <c r="G26" s="195"/>
      <c r="H26" s="224">
        <v>82.600480045309212</v>
      </c>
      <c r="I26" s="230"/>
      <c r="J26" s="185">
        <v>859.12322601610219</v>
      </c>
      <c r="K26" s="195"/>
    </row>
    <row r="27" spans="1:11" ht="18" customHeight="1">
      <c r="B27" s="658"/>
      <c r="C27" s="77" t="s">
        <v>131</v>
      </c>
      <c r="D27" s="129">
        <v>386</v>
      </c>
      <c r="E27" s="196"/>
      <c r="F27" s="165">
        <v>617</v>
      </c>
      <c r="G27" s="197"/>
      <c r="H27" s="231">
        <v>60.414685924883869</v>
      </c>
      <c r="I27" s="232"/>
      <c r="J27" s="198">
        <v>126.34807770941124</v>
      </c>
      <c r="K27" s="197"/>
    </row>
    <row r="28" spans="1:11">
      <c r="B28" s="658"/>
      <c r="C28" s="77" t="s">
        <v>216</v>
      </c>
      <c r="D28" s="129">
        <v>0</v>
      </c>
      <c r="E28" s="158"/>
      <c r="F28" s="159">
        <v>0</v>
      </c>
      <c r="G28" s="199"/>
      <c r="H28" s="225">
        <v>0.82766911642834007</v>
      </c>
      <c r="I28" s="215"/>
      <c r="J28" s="161">
        <v>3.4423172888271778</v>
      </c>
      <c r="K28" s="199"/>
    </row>
    <row r="29" spans="1:11" ht="15.75" thickBot="1">
      <c r="B29" s="658"/>
      <c r="C29" s="77" t="s">
        <v>135</v>
      </c>
      <c r="D29" s="167">
        <v>0</v>
      </c>
      <c r="E29" s="200"/>
      <c r="F29" s="201">
        <v>0</v>
      </c>
      <c r="G29" s="202"/>
      <c r="H29" s="233">
        <v>51.360566279865836</v>
      </c>
      <c r="I29" s="234"/>
      <c r="J29" s="203">
        <v>220.9905455345318</v>
      </c>
      <c r="K29" s="202"/>
    </row>
    <row r="30" spans="1:11" ht="15.75" thickBot="1">
      <c r="B30" s="658"/>
      <c r="C30" s="330" t="s">
        <v>217</v>
      </c>
      <c r="D30" s="331">
        <f>SUM(D26:D29)</f>
        <v>430</v>
      </c>
      <c r="E30" s="240">
        <v>913</v>
      </c>
      <c r="F30" s="240">
        <f>SUM(F26:F29)</f>
        <v>969</v>
      </c>
      <c r="G30" s="332">
        <f>IFERROR(F30/E30, "N/A")</f>
        <v>1.0613362541073383</v>
      </c>
      <c r="H30" s="333">
        <f>SUM(H26:H29)</f>
        <v>195.2034013664873</v>
      </c>
      <c r="I30" s="334">
        <v>1903.2673777746522</v>
      </c>
      <c r="J30" s="334">
        <f>SUM(J26:J29)</f>
        <v>1209.9041665488724</v>
      </c>
      <c r="K30" s="332">
        <f>IFERROR(J30/I30, "N/A")</f>
        <v>0.63569847341340058</v>
      </c>
    </row>
    <row r="31" spans="1:11">
      <c r="B31" s="336" t="s">
        <v>218</v>
      </c>
      <c r="C31" s="337"/>
      <c r="D31" s="338"/>
      <c r="E31" s="339"/>
      <c r="F31" s="339"/>
      <c r="G31" s="340"/>
      <c r="H31" s="341"/>
      <c r="I31" s="342"/>
      <c r="J31" s="342"/>
      <c r="K31" s="340"/>
    </row>
    <row r="32" spans="1:11">
      <c r="B32" s="9" t="s">
        <v>219</v>
      </c>
      <c r="C32" s="13"/>
      <c r="D32" s="132"/>
      <c r="E32" s="205"/>
      <c r="F32" s="205"/>
      <c r="G32" s="141"/>
      <c r="H32" s="235"/>
      <c r="I32" s="236"/>
      <c r="J32" s="236"/>
      <c r="K32" s="141"/>
    </row>
    <row r="33" spans="2:11" ht="15.75" thickBot="1">
      <c r="B33" s="10" t="s">
        <v>220</v>
      </c>
      <c r="C33" s="15"/>
      <c r="D33" s="107"/>
      <c r="E33" s="206"/>
      <c r="F33" s="206"/>
      <c r="G33" s="207"/>
      <c r="H33" s="237"/>
      <c r="I33" s="238"/>
      <c r="J33" s="238"/>
      <c r="K33" s="207"/>
    </row>
    <row r="34" spans="2:11" ht="12" customHeight="1">
      <c r="B34" s="16"/>
      <c r="C34" s="17"/>
      <c r="D34" s="108"/>
      <c r="E34" s="173"/>
      <c r="F34" s="173"/>
      <c r="G34" s="208"/>
      <c r="H34" s="239"/>
      <c r="I34" s="221"/>
      <c r="J34" s="221"/>
      <c r="K34" s="208"/>
    </row>
    <row r="35" spans="2:11" ht="15.75" thickBot="1">
      <c r="B35" s="18" t="s">
        <v>221</v>
      </c>
      <c r="C35" s="19"/>
      <c r="D35" s="34">
        <v>177101</v>
      </c>
      <c r="E35" s="35">
        <v>180538</v>
      </c>
      <c r="F35" s="35">
        <v>177101</v>
      </c>
      <c r="G35" s="36">
        <v>0.98096245665732418</v>
      </c>
      <c r="H35" s="227"/>
      <c r="I35" s="219"/>
      <c r="J35" s="219"/>
      <c r="K35" s="191"/>
    </row>
    <row r="36" spans="2:11" ht="15.75" thickBot="1">
      <c r="B36" s="10" t="s">
        <v>222</v>
      </c>
      <c r="C36" s="15"/>
      <c r="D36" s="206">
        <f>SUM(D17,D24,D30)</f>
        <v>172848</v>
      </c>
      <c r="E36" s="206">
        <v>180538</v>
      </c>
      <c r="F36" s="206">
        <f>SUM(F17,F24,F30)</f>
        <v>192676</v>
      </c>
      <c r="G36" s="209">
        <f>IFERROR(F36/E36, "N/A")</f>
        <v>1.0672323832101829</v>
      </c>
      <c r="H36" s="238">
        <f>SUM(H17,H24,H30)</f>
        <v>2784.6711099999998</v>
      </c>
      <c r="I36" s="238">
        <v>21568.664972638428</v>
      </c>
      <c r="J36" s="238">
        <f>SUM(J17,J24,J30)</f>
        <v>12010.356303979896</v>
      </c>
      <c r="K36" s="209">
        <f>IFERROR(J36/I36, "N/A")</f>
        <v>0.55684282356909853</v>
      </c>
    </row>
    <row r="37" spans="2:11" ht="17.25">
      <c r="B37" s="72" t="s">
        <v>223</v>
      </c>
    </row>
    <row r="38" spans="2:11" ht="17.25">
      <c r="B38" s="20" t="s">
        <v>224</v>
      </c>
    </row>
    <row r="39" spans="2:11" ht="17.25">
      <c r="B39" s="98" t="s">
        <v>225</v>
      </c>
    </row>
    <row r="40" spans="2:11">
      <c r="B40" t="s">
        <v>226</v>
      </c>
    </row>
  </sheetData>
  <mergeCells count="6">
    <mergeCell ref="B26:B30"/>
    <mergeCell ref="D4:G4"/>
    <mergeCell ref="H4:K4"/>
    <mergeCell ref="B8:B12"/>
    <mergeCell ref="B13:B15"/>
    <mergeCell ref="B21:B23"/>
  </mergeCells>
  <pageMargins left="0.7" right="0.7" top="0.75" bottom="0.75" header="0.3" footer="0.3"/>
  <pageSetup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9900A-0FD4-4773-8B53-9E4C826809D9}">
  <sheetPr>
    <tabColor theme="4" tint="-0.499984740745262"/>
    <pageSetUpPr fitToPage="1"/>
  </sheetPr>
  <dimension ref="A1:K42"/>
  <sheetViews>
    <sheetView zoomScaleNormal="100" zoomScalePageLayoutView="75" workbookViewId="0">
      <pane ySplit="6" topLeftCell="A7" activePane="bottomLeft" state="frozen"/>
      <selection activeCell="I12" sqref="I12"/>
      <selection pane="bottomLeft" activeCell="B3" sqref="B3"/>
    </sheetView>
  </sheetViews>
  <sheetFormatPr defaultColWidth="9.28515625" defaultRowHeight="15"/>
  <cols>
    <col min="1" max="1" width="2.7109375" customWidth="1"/>
    <col min="2" max="2" width="22.140625" customWidth="1"/>
    <col min="3" max="3" width="37.28515625" customWidth="1"/>
    <col min="4" max="5" width="13.5703125" customWidth="1"/>
    <col min="6" max="8" width="14.5703125" style="2" customWidth="1"/>
    <col min="9" max="9" width="14.5703125" style="3" customWidth="1"/>
    <col min="10" max="10" width="14.5703125" customWidth="1"/>
    <col min="11" max="11" width="15.28515625" customWidth="1"/>
    <col min="12" max="12" width="1.7109375" customWidth="1"/>
  </cols>
  <sheetData>
    <row r="1" spans="1:11" ht="23.25">
      <c r="A1" s="1" t="s">
        <v>181</v>
      </c>
      <c r="F1"/>
      <c r="G1"/>
      <c r="H1"/>
      <c r="I1"/>
    </row>
    <row r="2" spans="1:11" ht="15.75">
      <c r="B2" s="134" t="s">
        <v>182</v>
      </c>
      <c r="F2"/>
      <c r="G2"/>
      <c r="H2"/>
      <c r="I2"/>
    </row>
    <row r="3" spans="1:11" ht="19.5" thickBot="1">
      <c r="A3" s="4"/>
      <c r="B3" s="4" t="str">
        <f>'Ap B - Participant-Spend'!B3</f>
        <v>For Period Ending PY23Q4</v>
      </c>
      <c r="C3" s="4"/>
      <c r="D3" s="4"/>
      <c r="E3" s="4"/>
      <c r="F3" s="4"/>
      <c r="G3" s="536"/>
      <c r="H3" s="4"/>
      <c r="I3" s="4"/>
      <c r="J3" s="4"/>
    </row>
    <row r="4" spans="1:11" ht="15.75" thickBot="1">
      <c r="A4" t="s">
        <v>184</v>
      </c>
      <c r="B4" s="27"/>
      <c r="C4" s="27"/>
      <c r="D4" s="667" t="s">
        <v>227</v>
      </c>
      <c r="E4" s="667"/>
      <c r="F4" s="667"/>
      <c r="G4" s="667"/>
      <c r="H4" s="667"/>
      <c r="I4" s="667"/>
      <c r="J4" s="667"/>
      <c r="K4" s="667"/>
    </row>
    <row r="5" spans="1:11" ht="21" customHeight="1">
      <c r="B5" s="30"/>
      <c r="C5" s="30"/>
      <c r="D5" s="21" t="s">
        <v>228</v>
      </c>
      <c r="E5" s="21" t="s">
        <v>229</v>
      </c>
      <c r="F5" s="5" t="s">
        <v>230</v>
      </c>
      <c r="G5" s="383" t="s">
        <v>231</v>
      </c>
      <c r="H5" s="112" t="s">
        <v>232</v>
      </c>
      <c r="I5" s="14" t="s">
        <v>233</v>
      </c>
      <c r="J5" s="40" t="s">
        <v>234</v>
      </c>
      <c r="K5" s="40" t="s">
        <v>235</v>
      </c>
    </row>
    <row r="6" spans="1:11" ht="48.75" thickBot="1">
      <c r="B6" s="29"/>
      <c r="C6" s="76"/>
      <c r="D6" s="22" t="s">
        <v>236</v>
      </c>
      <c r="E6" s="22" t="s">
        <v>237</v>
      </c>
      <c r="F6" s="12" t="s">
        <v>238</v>
      </c>
      <c r="G6" s="384" t="s">
        <v>239</v>
      </c>
      <c r="H6" s="113" t="s">
        <v>240</v>
      </c>
      <c r="I6" s="99" t="s">
        <v>241</v>
      </c>
      <c r="J6" s="99" t="s">
        <v>242</v>
      </c>
      <c r="K6" s="99" t="s">
        <v>243</v>
      </c>
    </row>
    <row r="7" spans="1:11" ht="15.75" thickBot="1">
      <c r="B7" s="80" t="s">
        <v>201</v>
      </c>
      <c r="C7" s="81" t="s">
        <v>202</v>
      </c>
      <c r="D7" s="88"/>
      <c r="E7" s="89"/>
      <c r="F7" s="89"/>
      <c r="G7" s="385"/>
      <c r="H7" s="114"/>
      <c r="I7" s="90"/>
      <c r="J7" s="8"/>
      <c r="K7" s="316"/>
    </row>
    <row r="8" spans="1:11">
      <c r="B8" s="663" t="s">
        <v>203</v>
      </c>
      <c r="C8" s="44" t="s">
        <v>119</v>
      </c>
      <c r="D8" s="117">
        <v>4335.9750199999989</v>
      </c>
      <c r="E8" s="154"/>
      <c r="F8" s="155">
        <v>16553.365719999994</v>
      </c>
      <c r="G8" s="386"/>
      <c r="H8" s="165">
        <v>16793.512955260216</v>
      </c>
      <c r="I8" s="240"/>
      <c r="J8" s="325">
        <v>83727.496720000141</v>
      </c>
      <c r="K8" s="317">
        <v>316929.72511000058</v>
      </c>
    </row>
    <row r="9" spans="1:11">
      <c r="B9" s="664"/>
      <c r="C9" s="47" t="s">
        <v>121</v>
      </c>
      <c r="D9" s="119">
        <v>142.30231999999958</v>
      </c>
      <c r="E9" s="158"/>
      <c r="F9" s="159">
        <v>630.09632999999792</v>
      </c>
      <c r="G9" s="387"/>
      <c r="H9" s="159">
        <v>639.23742518007293</v>
      </c>
      <c r="I9" s="159"/>
      <c r="J9" s="256">
        <v>1666.8255200000071</v>
      </c>
      <c r="K9" s="241">
        <v>7374.7596300000178</v>
      </c>
    </row>
    <row r="10" spans="1:11" ht="18" customHeight="1">
      <c r="B10" s="664"/>
      <c r="C10" s="47" t="s">
        <v>204</v>
      </c>
      <c r="D10" s="119">
        <v>3802.8150000000082</v>
      </c>
      <c r="E10" s="158"/>
      <c r="F10" s="159">
        <v>70407.980999994965</v>
      </c>
      <c r="G10" s="387"/>
      <c r="H10" s="159">
        <v>71429.421730744609</v>
      </c>
      <c r="I10" s="159"/>
      <c r="J10" s="256">
        <v>28753.21249999987</v>
      </c>
      <c r="K10" s="241">
        <v>532620.35549994546</v>
      </c>
    </row>
    <row r="11" spans="1:11" ht="15.75" thickBot="1">
      <c r="B11" s="664"/>
      <c r="C11" s="47" t="s">
        <v>205</v>
      </c>
      <c r="D11" s="119">
        <v>41.966600000000014</v>
      </c>
      <c r="E11" s="158"/>
      <c r="F11" s="159">
        <v>2409.0638000000126</v>
      </c>
      <c r="G11" s="387"/>
      <c r="H11" s="159">
        <v>2444.013188596949</v>
      </c>
      <c r="I11" s="159"/>
      <c r="J11" s="256">
        <v>402.55799999999994</v>
      </c>
      <c r="K11" s="241">
        <v>23658.846000000081</v>
      </c>
    </row>
    <row r="12" spans="1:11" ht="15.75" thickBot="1">
      <c r="B12" s="664"/>
      <c r="C12" s="73" t="s">
        <v>206</v>
      </c>
      <c r="D12" s="163">
        <f>SUM(D8:D11)</f>
        <v>8323.0589400000063</v>
      </c>
      <c r="E12" s="159">
        <v>84852.800000000003</v>
      </c>
      <c r="F12" s="163">
        <f>SUM(F8:F11)</f>
        <v>90000.50684999497</v>
      </c>
      <c r="G12" s="388">
        <f>F12/E12</f>
        <v>1.0606663168451125</v>
      </c>
      <c r="H12" s="163">
        <f>SUM(H8:H11)</f>
        <v>91306.185299781835</v>
      </c>
      <c r="I12" s="163" t="s">
        <v>19</v>
      </c>
      <c r="J12" s="163">
        <f t="shared" ref="J12:K12" si="0">SUM(J8:J11)</f>
        <v>114550.09274000004</v>
      </c>
      <c r="K12" s="318">
        <f t="shared" si="0"/>
        <v>880583.68623994617</v>
      </c>
    </row>
    <row r="13" spans="1:11">
      <c r="B13" s="663" t="s">
        <v>165</v>
      </c>
      <c r="C13" s="44" t="s">
        <v>207</v>
      </c>
      <c r="D13" s="117">
        <v>167.15257</v>
      </c>
      <c r="E13" s="155">
        <v>4948.6000000000004</v>
      </c>
      <c r="F13" s="165">
        <v>908.46361999999988</v>
      </c>
      <c r="G13" s="388">
        <f>IFERROR(F13/E13, "N/A")</f>
        <v>0.18357992563553324</v>
      </c>
      <c r="H13" s="165">
        <v>921.64311656690666</v>
      </c>
      <c r="I13" s="155"/>
      <c r="J13" s="617">
        <v>4594.6521000000002</v>
      </c>
      <c r="K13" s="618">
        <v>20991.969600000004</v>
      </c>
    </row>
    <row r="14" spans="1:11">
      <c r="B14" s="664"/>
      <c r="C14" s="42" t="s">
        <v>126</v>
      </c>
      <c r="D14" s="119">
        <v>189.76393000000002</v>
      </c>
      <c r="E14" s="159">
        <v>3392.3</v>
      </c>
      <c r="F14" s="159">
        <v>593.62880999999993</v>
      </c>
      <c r="G14" s="389">
        <f t="shared" ref="G14:G17" si="1">IFERROR(F14/E14, "N/A")</f>
        <v>0.17499301653745244</v>
      </c>
      <c r="H14" s="159">
        <v>602.24085421527843</v>
      </c>
      <c r="I14" s="159"/>
      <c r="J14" s="256">
        <v>1902.8039999999983</v>
      </c>
      <c r="K14" s="241">
        <v>5952.5735999999988</v>
      </c>
    </row>
    <row r="15" spans="1:11" ht="15.75" thickBot="1">
      <c r="B15" s="664"/>
      <c r="C15" s="43" t="s">
        <v>128</v>
      </c>
      <c r="D15" s="119">
        <v>599.14716999999996</v>
      </c>
      <c r="E15" s="159">
        <v>4109.7</v>
      </c>
      <c r="F15" s="159">
        <v>2463.7186999999999</v>
      </c>
      <c r="G15" s="389">
        <f t="shared" si="1"/>
        <v>0.59948869747183497</v>
      </c>
      <c r="H15" s="243">
        <v>2499.4609921882925</v>
      </c>
      <c r="I15" s="159"/>
      <c r="J15" s="256">
        <v>14519.756850000009</v>
      </c>
      <c r="K15" s="241">
        <v>57800.065930000004</v>
      </c>
    </row>
    <row r="16" spans="1:11" ht="21" customHeight="1" thickBot="1">
      <c r="B16" s="39" t="s">
        <v>129</v>
      </c>
      <c r="C16" s="39" t="s">
        <v>129</v>
      </c>
      <c r="D16" s="244">
        <v>18848</v>
      </c>
      <c r="E16" s="169">
        <v>58316.800000000003</v>
      </c>
      <c r="F16" s="169">
        <v>85348.6</v>
      </c>
      <c r="G16" s="390">
        <f t="shared" si="1"/>
        <v>1.4635336643985952</v>
      </c>
      <c r="H16" s="245">
        <v>86586.791112914681</v>
      </c>
      <c r="I16" s="169"/>
      <c r="J16" s="168">
        <v>18848</v>
      </c>
      <c r="K16" s="246">
        <v>85348.6</v>
      </c>
    </row>
    <row r="17" spans="2:11" ht="15.75" thickBot="1">
      <c r="B17" s="48" t="s">
        <v>208</v>
      </c>
      <c r="C17" s="51"/>
      <c r="D17" s="247">
        <f>SUM(D12:D16)</f>
        <v>28127.122610000006</v>
      </c>
      <c r="E17" s="248">
        <f t="shared" ref="E17:H17" si="2">SUM(E12:E16)</f>
        <v>155620.20000000001</v>
      </c>
      <c r="F17" s="247">
        <f t="shared" si="2"/>
        <v>179314.91797999496</v>
      </c>
      <c r="G17" s="391">
        <f t="shared" si="1"/>
        <v>1.152259912145049</v>
      </c>
      <c r="H17" s="247">
        <f t="shared" si="2"/>
        <v>181916.321375667</v>
      </c>
      <c r="I17" s="248" t="s">
        <v>19</v>
      </c>
      <c r="J17" s="326">
        <f t="shared" ref="J17" si="3">SUM(J12:J16)</f>
        <v>154415.30569000007</v>
      </c>
      <c r="K17" s="249">
        <f t="shared" ref="K17" si="4">SUM(K12:K16)</f>
        <v>1050676.8953699463</v>
      </c>
    </row>
    <row r="18" spans="2:11" ht="15.75" thickBot="1">
      <c r="B18" s="16"/>
      <c r="C18" s="53"/>
      <c r="D18" s="126"/>
      <c r="E18" s="173"/>
      <c r="F18" s="250"/>
      <c r="G18" s="392"/>
      <c r="H18" s="250"/>
      <c r="I18" s="173"/>
      <c r="J18" s="327"/>
      <c r="K18" s="251"/>
    </row>
    <row r="19" spans="2:11" ht="15.75" thickBot="1">
      <c r="B19" s="52" t="s">
        <v>209</v>
      </c>
      <c r="C19" s="49" t="s">
        <v>210</v>
      </c>
      <c r="D19" s="252"/>
      <c r="E19" s="180"/>
      <c r="F19" s="253"/>
      <c r="G19" s="393"/>
      <c r="H19" s="180"/>
      <c r="I19" s="180"/>
      <c r="J19" s="328"/>
      <c r="K19" s="254"/>
    </row>
    <row r="20" spans="2:11" ht="15" customHeight="1" thickBot="1">
      <c r="B20" s="45" t="s">
        <v>130</v>
      </c>
      <c r="C20" s="54" t="s">
        <v>211</v>
      </c>
      <c r="D20" s="117">
        <v>899.31033000000002</v>
      </c>
      <c r="E20" s="155">
        <v>3452.2</v>
      </c>
      <c r="F20" s="169">
        <v>1986.2643000000003</v>
      </c>
      <c r="G20" s="388">
        <f t="shared" ref="G20:G24" si="5">IFERROR(F20/E20, "N/A")</f>
        <v>0.57536188517467135</v>
      </c>
      <c r="H20" s="155">
        <v>2015.0799431875826</v>
      </c>
      <c r="I20" s="155"/>
      <c r="J20" s="329">
        <v>12887.551600000001</v>
      </c>
      <c r="K20" s="616">
        <v>27538.164700000001</v>
      </c>
    </row>
    <row r="21" spans="2:11" ht="17.25">
      <c r="B21" s="665" t="s">
        <v>132</v>
      </c>
      <c r="C21" s="44" t="s">
        <v>244</v>
      </c>
      <c r="D21" s="255">
        <v>1201.2536</v>
      </c>
      <c r="E21" s="183">
        <v>17263.5</v>
      </c>
      <c r="F21" s="183">
        <v>8440.3172200000008</v>
      </c>
      <c r="G21" s="394">
        <f t="shared" si="5"/>
        <v>0.48891112578561707</v>
      </c>
      <c r="H21" s="183">
        <v>8562.7647560109581</v>
      </c>
      <c r="I21" s="183"/>
      <c r="J21" s="183">
        <v>8517.5669999999991</v>
      </c>
      <c r="K21" s="319">
        <v>152419.85102</v>
      </c>
    </row>
    <row r="22" spans="2:11">
      <c r="B22" s="666"/>
      <c r="C22" s="43" t="s">
        <v>134</v>
      </c>
      <c r="D22" s="256">
        <v>0</v>
      </c>
      <c r="E22" s="159">
        <v>241.8</v>
      </c>
      <c r="F22" s="159">
        <v>0</v>
      </c>
      <c r="G22" s="389">
        <f t="shared" si="5"/>
        <v>0</v>
      </c>
      <c r="H22" s="159">
        <v>0</v>
      </c>
      <c r="I22" s="159"/>
      <c r="J22" s="159">
        <v>0</v>
      </c>
      <c r="K22" s="241">
        <v>0</v>
      </c>
    </row>
    <row r="23" spans="2:11" ht="15.75" thickBot="1">
      <c r="B23" s="666"/>
      <c r="C23" s="68" t="s">
        <v>135</v>
      </c>
      <c r="D23" s="257">
        <v>0</v>
      </c>
      <c r="E23" s="163">
        <v>0</v>
      </c>
      <c r="F23" s="163">
        <v>0</v>
      </c>
      <c r="G23" s="395" t="str">
        <f t="shared" si="5"/>
        <v>N/A</v>
      </c>
      <c r="H23" s="163">
        <v>0</v>
      </c>
      <c r="I23" s="163"/>
      <c r="J23" s="163">
        <v>0</v>
      </c>
      <c r="K23" s="318">
        <v>0</v>
      </c>
    </row>
    <row r="24" spans="2:11" s="11" customFormat="1" ht="21" customHeight="1" thickBot="1">
      <c r="B24" s="10" t="s">
        <v>213</v>
      </c>
      <c r="C24" s="38"/>
      <c r="D24" s="258">
        <f>SUM(D20:D23)</f>
        <v>2100.5639300000003</v>
      </c>
      <c r="E24" s="248">
        <f t="shared" ref="E24:F24" si="6">SUM(E20:E23)</f>
        <v>20957.5</v>
      </c>
      <c r="F24" s="258">
        <f t="shared" si="6"/>
        <v>10426.581520000002</v>
      </c>
      <c r="G24" s="391">
        <f t="shared" si="5"/>
        <v>0.49751074889657648</v>
      </c>
      <c r="H24" s="259">
        <f>SUM(H20:H23)</f>
        <v>10577.84469919854</v>
      </c>
      <c r="I24" s="248" t="s">
        <v>19</v>
      </c>
      <c r="J24" s="326">
        <f t="shared" ref="J24:K24" si="7">SUM(J20:J23)</f>
        <v>21405.118600000002</v>
      </c>
      <c r="K24" s="249">
        <f t="shared" si="7"/>
        <v>179958.01572</v>
      </c>
    </row>
    <row r="25" spans="2:11" ht="15.75" thickBot="1">
      <c r="B25" s="55"/>
      <c r="C25" s="53"/>
      <c r="D25" s="192"/>
      <c r="E25" s="193"/>
      <c r="F25" s="193"/>
      <c r="G25" s="396"/>
      <c r="H25" s="193"/>
      <c r="I25" s="193"/>
      <c r="J25" s="193"/>
      <c r="K25" s="320"/>
    </row>
    <row r="26" spans="2:11">
      <c r="B26" s="657" t="s">
        <v>214</v>
      </c>
      <c r="C26" s="77" t="s">
        <v>215</v>
      </c>
      <c r="D26" s="153">
        <v>347.2</v>
      </c>
      <c r="E26" s="194"/>
      <c r="F26" s="183">
        <v>3418.4199999999996</v>
      </c>
      <c r="G26" s="397"/>
      <c r="H26" s="183">
        <v>3468.0125798924619</v>
      </c>
      <c r="I26" s="183"/>
      <c r="J26" s="183">
        <v>5902.4</v>
      </c>
      <c r="K26" s="319">
        <v>58113.139999999992</v>
      </c>
    </row>
    <row r="27" spans="2:11" ht="18" customHeight="1">
      <c r="B27" s="658"/>
      <c r="C27" s="77" t="s">
        <v>131</v>
      </c>
      <c r="D27" s="260">
        <v>2243.1403799999566</v>
      </c>
      <c r="E27" s="196"/>
      <c r="F27" s="165">
        <v>3247.5489399999565</v>
      </c>
      <c r="G27" s="398"/>
      <c r="H27" s="165">
        <v>3294.6626154001788</v>
      </c>
      <c r="I27" s="165"/>
      <c r="J27" s="165">
        <v>22431.403800000218</v>
      </c>
      <c r="K27" s="321">
        <v>32471.825360000199</v>
      </c>
    </row>
    <row r="28" spans="2:11">
      <c r="B28" s="658"/>
      <c r="C28" s="77" t="s">
        <v>216</v>
      </c>
      <c r="D28" s="129">
        <v>0</v>
      </c>
      <c r="E28" s="158"/>
      <c r="F28" s="159">
        <v>0</v>
      </c>
      <c r="G28" s="387"/>
      <c r="H28" s="159">
        <v>0</v>
      </c>
      <c r="I28" s="159"/>
      <c r="J28" s="159">
        <v>0</v>
      </c>
      <c r="K28" s="241">
        <v>0</v>
      </c>
    </row>
    <row r="29" spans="2:11" ht="15.75" thickBot="1">
      <c r="B29" s="658"/>
      <c r="C29" s="77" t="s">
        <v>135</v>
      </c>
      <c r="D29" s="204">
        <v>0</v>
      </c>
      <c r="E29" s="200"/>
      <c r="F29" s="201">
        <v>0</v>
      </c>
      <c r="G29" s="399"/>
      <c r="H29" s="201">
        <v>0</v>
      </c>
      <c r="I29" s="201"/>
      <c r="J29" s="201">
        <v>0</v>
      </c>
      <c r="K29" s="322">
        <v>0</v>
      </c>
    </row>
    <row r="30" spans="2:11" ht="18" customHeight="1" thickBot="1">
      <c r="B30" s="658"/>
      <c r="C30" s="330" t="s">
        <v>217</v>
      </c>
      <c r="D30" s="331">
        <f>SUM(D26:D29)</f>
        <v>2590.3403799999564</v>
      </c>
      <c r="E30" s="240">
        <v>3848.3</v>
      </c>
      <c r="F30" s="240">
        <f>SUM(F26:F29)</f>
        <v>6665.9689399999561</v>
      </c>
      <c r="G30" s="400">
        <f>IFERROR(F30/E30, "N/A")</f>
        <v>1.7321853649663372</v>
      </c>
      <c r="H30" s="240">
        <f>SUM(H26:H29)</f>
        <v>6762.6751952926406</v>
      </c>
      <c r="I30" s="240" t="s">
        <v>19</v>
      </c>
      <c r="J30" s="240">
        <f t="shared" ref="J30:K30" si="8">SUM(J26:J29)</f>
        <v>28333.80380000022</v>
      </c>
      <c r="K30" s="335">
        <f t="shared" si="8"/>
        <v>90584.965360000191</v>
      </c>
    </row>
    <row r="31" spans="2:11">
      <c r="B31" s="336" t="s">
        <v>218</v>
      </c>
      <c r="C31" s="337"/>
      <c r="D31" s="343"/>
      <c r="E31" s="344"/>
      <c r="F31" s="344"/>
      <c r="G31" s="401"/>
      <c r="H31" s="344"/>
      <c r="I31" s="344"/>
      <c r="J31" s="344"/>
      <c r="K31" s="345"/>
    </row>
    <row r="32" spans="2:11">
      <c r="B32" s="9" t="s">
        <v>219</v>
      </c>
      <c r="C32" s="13"/>
      <c r="D32" s="129"/>
      <c r="E32" s="159"/>
      <c r="F32" s="159"/>
      <c r="G32" s="389"/>
      <c r="H32" s="159"/>
      <c r="I32" s="159"/>
      <c r="J32" s="159"/>
      <c r="K32" s="241"/>
    </row>
    <row r="33" spans="2:11" ht="15.75" thickBot="1">
      <c r="B33" s="10" t="s">
        <v>220</v>
      </c>
      <c r="C33" s="15"/>
      <c r="D33" s="261"/>
      <c r="E33" s="262"/>
      <c r="F33" s="262"/>
      <c r="G33" s="402"/>
      <c r="H33" s="262"/>
      <c r="I33" s="262"/>
      <c r="J33" s="262"/>
      <c r="K33" s="323"/>
    </row>
    <row r="34" spans="2:11" ht="12" customHeight="1">
      <c r="B34" s="16"/>
      <c r="C34" s="17"/>
      <c r="D34" s="108"/>
      <c r="E34" s="173"/>
      <c r="F34" s="173"/>
      <c r="G34" s="392"/>
      <c r="H34" s="173"/>
      <c r="I34" s="173"/>
      <c r="J34" s="173"/>
      <c r="K34" s="251"/>
    </row>
    <row r="35" spans="2:11" ht="21" customHeight="1" thickBot="1">
      <c r="B35" s="18" t="s">
        <v>221</v>
      </c>
      <c r="C35" s="19"/>
      <c r="D35" s="34"/>
      <c r="E35" s="35"/>
      <c r="F35" s="35"/>
      <c r="G35" s="403"/>
      <c r="H35" s="115"/>
      <c r="I35" s="37"/>
      <c r="J35" s="35"/>
      <c r="K35" s="324"/>
    </row>
    <row r="36" spans="2:11" ht="15.75" thickBot="1">
      <c r="B36" s="10" t="s">
        <v>222</v>
      </c>
      <c r="C36" s="15"/>
      <c r="D36" s="375">
        <f>SUM(D17,D24,D30)</f>
        <v>32818.02691999996</v>
      </c>
      <c r="E36" s="376">
        <f t="shared" ref="E36:F36" si="9">SUM(E17,E24,E30)</f>
        <v>180426</v>
      </c>
      <c r="F36" s="375">
        <f t="shared" si="9"/>
        <v>196407.46843999493</v>
      </c>
      <c r="G36" s="404">
        <f>IFERROR(F36/E36, "N/A")</f>
        <v>1.0885763051888029</v>
      </c>
      <c r="H36" s="375">
        <f>SUM(H17,H24,H30)</f>
        <v>199256.84127015818</v>
      </c>
      <c r="I36" s="375" t="s">
        <v>19</v>
      </c>
      <c r="J36" s="377">
        <f t="shared" ref="J36:K36" si="10">SUM(J17,J24,J30)</f>
        <v>204154.22809000028</v>
      </c>
      <c r="K36" s="378">
        <f t="shared" si="10"/>
        <v>1321219.8764499465</v>
      </c>
    </row>
    <row r="37" spans="2:11" ht="17.25">
      <c r="B37" s="72" t="s">
        <v>223</v>
      </c>
    </row>
    <row r="38" spans="2:11" ht="17.25">
      <c r="B38" s="98" t="s">
        <v>245</v>
      </c>
    </row>
    <row r="39" spans="2:11" ht="17.25">
      <c r="B39" s="20" t="s">
        <v>246</v>
      </c>
    </row>
    <row r="40" spans="2:11">
      <c r="B40" t="s">
        <v>247</v>
      </c>
    </row>
    <row r="41" spans="2:11" ht="17.25">
      <c r="B41" s="370" t="s">
        <v>248</v>
      </c>
    </row>
    <row r="42" spans="2:11">
      <c r="B42" t="s">
        <v>226</v>
      </c>
    </row>
  </sheetData>
  <mergeCells count="5">
    <mergeCell ref="D4:K4"/>
    <mergeCell ref="B8:B12"/>
    <mergeCell ref="B13:B15"/>
    <mergeCell ref="B21:B23"/>
    <mergeCell ref="B26:B30"/>
  </mergeCells>
  <pageMargins left="0.7" right="0.7" top="0.75" bottom="0.75" header="0.3" footer="0.3"/>
  <pageSetup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94c6f84-0b25-47d3-bda9-13d7ce8d50cf" xsi:nil="true"/>
    <lcf76f155ced4ddcb4097134ff3c332f xmlns="d2932272-de68-4cff-8c83-bd505e86db5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2B7333ECCA024BB86506171F2D7BB6" ma:contentTypeVersion="17" ma:contentTypeDescription="Create a new document." ma:contentTypeScope="" ma:versionID="e3184b52baccd481e275e185979937bd">
  <xsd:schema xmlns:xsd="http://www.w3.org/2001/XMLSchema" xmlns:xs="http://www.w3.org/2001/XMLSchema" xmlns:p="http://schemas.microsoft.com/office/2006/metadata/properties" xmlns:ns2="d2932272-de68-4cff-8c83-bd505e86db5b" xmlns:ns3="d94c6f84-0b25-47d3-bda9-13d7ce8d50cf" targetNamespace="http://schemas.microsoft.com/office/2006/metadata/properties" ma:root="true" ma:fieldsID="d3ec31226cd50ddf327ef6c957dfbf45" ns2:_="" ns3:_="">
    <xsd:import namespace="d2932272-de68-4cff-8c83-bd505e86db5b"/>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32272-de68-4cff-8c83-bd505e86d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77ebdf-2918-459e-b32c-0e133f7cf6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b26fdf-4a33-4ab0-a10e-8fbda231c58f}" ma:internalName="TaxCatchAll" ma:showField="CatchAllData" ma:web="d94c6f84-0b25-47d3-bda9-13d7ce8d50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schemas.microsoft.com/office/2006/metadata/properties"/>
    <ds:schemaRef ds:uri="http://schemas.microsoft.com/office/infopath/2007/PartnerControls"/>
    <ds:schemaRef ds:uri="d94c6f84-0b25-47d3-bda9-13d7ce8d50cf"/>
    <ds:schemaRef ds:uri="d2932272-de68-4cff-8c83-bd505e86db5b"/>
  </ds:schemaRefs>
</ds:datastoreItem>
</file>

<file path=customXml/itemProps3.xml><?xml version="1.0" encoding="utf-8"?>
<ds:datastoreItem xmlns:ds="http://schemas.openxmlformats.org/officeDocument/2006/customXml" ds:itemID="{7487B465-1806-4C1B-AB15-79207FDE9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932272-de68-4cff-8c83-bd505e86db5b"/>
    <ds:schemaRef ds:uri="d94c6f84-0b25-47d3-bda9-13d7ce8d5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Table 1</vt:lpstr>
      <vt:lpstr>Table 2</vt:lpstr>
      <vt:lpstr>Tables 3-6</vt:lpstr>
      <vt:lpstr>Table 7</vt:lpstr>
      <vt:lpstr>Table 8</vt:lpstr>
      <vt:lpstr>Table 9</vt:lpstr>
      <vt:lpstr>Ap A - Participant Def</vt:lpstr>
      <vt:lpstr>Ap B - Participant-Spend</vt:lpstr>
      <vt:lpstr>Ap B - Qtr NG Master</vt:lpstr>
      <vt:lpstr>Ap C - Qtr LMI</vt:lpstr>
      <vt:lpstr>Ap D - Qtr Business Class</vt:lpstr>
      <vt:lpstr>Ap E - NJ CEA Benchmarks</vt:lpstr>
      <vt:lpstr>AP F - Secondary Metrics</vt:lpstr>
      <vt:lpstr>AP G - Transfer</vt:lpstr>
      <vt:lpstr>AP H - CostTest</vt:lpstr>
      <vt:lpstr>AP I - Program Changes</vt:lpstr>
      <vt:lpstr>ETG</vt:lpstr>
      <vt:lpstr>Lookup_Sheet</vt:lpstr>
      <vt:lpstr>'Ap B - Participant-Spend'!Print_Area</vt:lpstr>
      <vt:lpstr>'Ap B - Qtr NG Master'!Print_Area</vt:lpstr>
      <vt:lpstr>'Ap C - Qtr LMI'!Print_Area</vt:lpstr>
      <vt:lpstr>'Ap D - Qtr Business Class'!Print_Area</vt:lpstr>
      <vt:lpstr>'Ap E - NJ CEA Benchmarks'!Print_Area</vt:lpstr>
      <vt:lpstr>'Table 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Lee, Andrew</cp:lastModifiedBy>
  <cp:revision/>
  <dcterms:created xsi:type="dcterms:W3CDTF">2021-03-17T19:24:16Z</dcterms:created>
  <dcterms:modified xsi:type="dcterms:W3CDTF">2023-10-13T17:48:00Z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0x010100952B7333ECCA024BB86506171F2D7BB6</vt:lpwstr>
  </property>
  <property fmtid="{D5CDD505-2E9C-101B-9397-08002B2CF9AE}" pid="3" name="MediaServiceImageTags">
    <vt:lpwstr/>
  </property>
</Properties>
</file>