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E1EF5198-2BCF-4EBF-B66E-147CAE209D69}" xr6:coauthVersionLast="47" xr6:coauthVersionMax="47" xr10:uidLastSave="{00000000-0000-0000-0000-000000000000}"/>
  <bookViews>
    <workbookView xWindow="28680" yWindow="-120" windowWidth="29040" windowHeight="15840" activeTab="1"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ITS" sheetId="16" r:id="rId12"/>
  </sheets>
  <calcPr calcId="191029" iterate="1"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6" l="1"/>
  <c r="B45" i="6"/>
  <c r="B43" i="6"/>
  <c r="B46" i="6"/>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C9" i="5"/>
  <c r="D37" i="6" l="1"/>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C18" i="1"/>
  <c r="D18" i="1"/>
  <c r="G1" i="4" l="1"/>
  <c r="D19" i="10" s="1"/>
  <c r="D19" i="7"/>
  <c r="C19" i="7"/>
  <c r="D18" i="5"/>
  <c r="C18" i="5"/>
  <c r="D18" i="6"/>
  <c r="C18" i="6"/>
  <c r="C19" i="1"/>
  <c r="C19" i="9" l="1"/>
  <c r="D19" i="8"/>
  <c r="C19" i="5"/>
  <c r="D19" i="6"/>
  <c r="D19" i="9"/>
  <c r="D19" i="1"/>
  <c r="C19" i="6"/>
  <c r="C19" i="10"/>
  <c r="D19" i="5"/>
  <c r="H1" i="4"/>
  <c r="D21" i="9" s="1"/>
  <c r="C19" i="8"/>
  <c r="C21" i="7"/>
  <c r="C21" i="10"/>
  <c r="C21" i="5"/>
  <c r="D21" i="10"/>
  <c r="D21" i="5"/>
  <c r="D21" i="1"/>
  <c r="C21" i="9" l="1"/>
  <c r="C21" i="8"/>
  <c r="I1" i="4"/>
  <c r="C20" i="9" s="1"/>
  <c r="C21" i="6"/>
  <c r="D21" i="7"/>
  <c r="C21" i="1"/>
  <c r="D21" i="8"/>
  <c r="D21" i="6"/>
  <c r="D20" i="9"/>
  <c r="D20" i="7"/>
  <c r="C20" i="8"/>
  <c r="D20" i="5"/>
  <c r="C20" i="7"/>
  <c r="C20" i="12"/>
  <c r="C20" i="11"/>
  <c r="D20" i="16"/>
  <c r="D20" i="11"/>
  <c r="D20" i="10"/>
  <c r="C20" i="16"/>
  <c r="D20" i="12"/>
  <c r="D20" i="8"/>
  <c r="C20" i="5"/>
  <c r="C20" i="6"/>
  <c r="D20" i="6"/>
  <c r="J1" i="4"/>
  <c r="C20" i="1"/>
  <c r="D20" i="1"/>
  <c r="C20" i="10" l="1"/>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<sst xmlns="http://schemas.openxmlformats.org/spreadsheetml/2006/main" count="425" uniqueCount="88">
  <si>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</si>
  <si>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</si>
  <si>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</si>
  <si>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</si>
  <si>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</si>
  <si>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</si>
  <si>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</si>
  <si>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</si>
  <si>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</si>
  <si>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</si>
  <si>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</si>
  <si>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</si>
  <si>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</si>
  <si>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</si>
  <si>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</si>
  <si>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</si>
  <si>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</si>
  <si>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</si>
  <si>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</si>
  <si>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</si>
  <si>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</si>
  <si>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</si>
  <si>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</si>
  <si>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</si>
  <si>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</si>
  <si>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</si>
  <si>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</si>
  <si>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</si>
  <si>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</si>
  <si>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</si>
  <si>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</si>
  <si>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</si>
  <si>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</si>
  <si>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</si>
  <si>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</si>
  <si>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</si>
  <si>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</si>
  <si>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</si>
  <si>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</si>
  <si>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</si>
  <si>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</si>
  <si>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</si>
  <si>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</si>
  <si>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</si>
  <si>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</si>
  <si>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</si>
  <si>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</si>
  <si>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</si>
  <si>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</si>
  <si>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</si>
  <si>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</si>
  <si>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</si>
  <si>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</si>
  <si>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</si>
  <si>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</si>
  <si>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</si>
  <si>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</si>
  <si>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</si>
  <si>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</si>
  <si>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</si>
  <si>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</si>
  <si>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</si>
  <si>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</si>
  <si>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</si>
  <si>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</si>
  <si>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</si>
  <si>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</si>
  <si>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</si>
  <si>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</si>
  <si>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CIAC &gt;$3,000</t>
  </si>
  <si>
    <t>CIAC &gt;10x Dist.Rev., &gt;$3,000</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</si>
  <si>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</si>
  <si>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</si>
  <si>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</si>
  <si>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</si>
  <si>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</si>
  <si>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</si>
  <si>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</si>
  <si>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</si>
  <si>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</si>
  <si>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</si>
  <si>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</si>
  <si>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</si>
  <si>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</si>
  <si>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</si>
  <si>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</si>
  <si>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As of 8/1/2022</t>
  </si>
  <si>
    <t>WNC (Volumetric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</si>
</sst>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7"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0">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0" fontId="0" fillId="0" borderId="0" xfId="0" applyAlignment="1">
      <alignment horizontal="left"/>
    </xf>
    <xf numFmtId="164" fontId="1" fillId="0" borderId="7" xfId="0" applyNumberFormat="1" applyFont="1" applyBorder="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5" fillId="4" borderId="0" xfId="0" applyFont="1" applyFill="1" applyAlignment="1">
      <alignment horizontal="right"/>
    </xf>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6" fontId="13" fillId="0" borderId="0" xfId="0" applyNumberFormat="1" applyFont="1"/>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0" fontId="0" fillId="4" borderId="0" xfId="0" applyFill="1"/>
    <xf numFmtId="164" fontId="0" fillId="4" borderId="0" xfId="0" applyNumberFormat="1" applyFill="1"/>
    <xf numFmtId="10" fontId="13" fillId="0" borderId="0" xfId="1" applyNumberFormat="1" applyFont="1" applyFill="1"/>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6"/>
  <sheetViews>
    <sheetView workbookViewId="0">
      <selection activeCell="F7" sqref="F7"/>
    </sheetView>
  </sheetViews>
  <sheetFormatPr defaultRowHeight="14.4" x14ac:dyDescent="0.3"/>
  <cols>
    <col min="1" max="1" width="37.5546875" bestFit="1" customWidth="1"/>
    <col min="2" max="2" width="24.5546875" customWidth="1"/>
    <col min="3" max="7" width="10.6640625" customWidth="1"/>
    <col min="8" max="8" width="9.6640625" bestFit="1" customWidth="1"/>
    <col min="10" max="10" width="10.6640625" customWidth="1"/>
    <col min="11" max="11" width="11.6640625" bestFit="1" customWidth="1"/>
    <col min="12" max="12" width="10.109375" bestFit="1" customWidth="1"/>
    <col min="13" max="13" width="10.109375" customWidth="1"/>
  </cols>
  <sheetData>
    <row r="1" spans="1:16" x14ac:dyDescent="0.3">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3">
      <c r="A2" s="33" t="s">
        <v>37</v>
      </c>
    </row>
    <row r="3" spans="1:16" x14ac:dyDescent="0.3">
      <c r="A3" s="60" t="s">
        <v>86</v>
      </c>
    </row>
    <row r="4" spans="1:16" x14ac:dyDescent="0.3">
      <c r="C4" t="s">
        <v>59</v>
      </c>
      <c r="E4" t="s">
        <v>60</v>
      </c>
      <c r="N4" t="s">
        <v>45</v>
      </c>
      <c r="O4" t="s">
        <v>45</v>
      </c>
    </row>
    <row r="5" spans="1:16" x14ac:dyDescent="0.3">
      <c r="B5" s="36" t="s">
        <v>43</v>
      </c>
      <c r="C5" s="36"/>
      <c r="D5" s="36"/>
      <c r="E5" s="36" t="s">
        <v>38</v>
      </c>
      <c r="G5" s="38"/>
      <c r="N5" t="s">
        <v>26</v>
      </c>
      <c r="O5" t="s">
        <v>25</v>
      </c>
    </row>
    <row r="6" spans="1:16" x14ac:dyDescent="0.3">
      <c r="A6" t="s">
        <v>68</v>
      </c>
      <c r="B6" s="36" t="s">
        <v>42</v>
      </c>
      <c r="C6" s="36" t="s">
        <v>39</v>
      </c>
      <c r="D6" s="36" t="s">
        <v>40</v>
      </c>
      <c r="E6" s="36" t="s">
        <v>41</v>
      </c>
      <c r="F6" s="39" t="s">
        <v>87</v>
      </c>
      <c r="G6" s="39" t="s">
        <v>2</v>
      </c>
      <c r="H6" s="39" t="s">
        <v>15</v>
      </c>
      <c r="I6" s="39" t="s">
        <v>14</v>
      </c>
      <c r="J6" s="39" t="s">
        <v>1</v>
      </c>
      <c r="K6" s="39" t="s">
        <v>18</v>
      </c>
      <c r="L6" s="39" t="s">
        <v>31</v>
      </c>
      <c r="M6" s="39" t="s">
        <v>32</v>
      </c>
      <c r="N6" t="s">
        <v>46</v>
      </c>
      <c r="O6" t="s">
        <v>46</v>
      </c>
    </row>
    <row r="7" spans="1:16" x14ac:dyDescent="0.3">
      <c r="A7" t="s">
        <v>49</v>
      </c>
      <c r="B7" s="32">
        <v>77</v>
      </c>
      <c r="C7" s="45"/>
      <c r="D7" s="61">
        <v>8.1900000000000001E-2</v>
      </c>
      <c r="E7" s="61"/>
      <c r="F7" s="61"/>
      <c r="G7" s="61"/>
      <c r="H7" s="61"/>
      <c r="I7" s="61"/>
      <c r="J7" s="61"/>
      <c r="K7" s="61"/>
      <c r="L7" s="61">
        <v>1.0828</v>
      </c>
      <c r="M7" s="61"/>
      <c r="N7" s="61"/>
      <c r="O7" s="61"/>
    </row>
    <row r="8" spans="1:16" x14ac:dyDescent="0.3">
      <c r="A8" t="s">
        <v>50</v>
      </c>
      <c r="B8" s="32">
        <v>69</v>
      </c>
      <c r="C8" s="61">
        <v>130.78</v>
      </c>
      <c r="D8" s="61">
        <v>3.2000000000000001E-2</v>
      </c>
      <c r="E8" s="61"/>
      <c r="F8" s="61"/>
      <c r="G8" s="61"/>
      <c r="H8" s="61"/>
      <c r="I8" s="61">
        <v>8.9999999999999993E-3</v>
      </c>
      <c r="J8" s="61">
        <v>3.8300000000000001E-2</v>
      </c>
      <c r="K8" s="61"/>
      <c r="L8" s="61">
        <v>1.1545000000000001</v>
      </c>
      <c r="M8" s="61"/>
      <c r="N8" s="61"/>
      <c r="O8" s="61"/>
    </row>
    <row r="9" spans="1:16" x14ac:dyDescent="0.3">
      <c r="A9" t="s">
        <v>51</v>
      </c>
      <c r="B9" s="32">
        <v>65</v>
      </c>
      <c r="C9" s="61">
        <v>75</v>
      </c>
      <c r="D9" s="61">
        <v>4.2099999999999999E-2</v>
      </c>
      <c r="E9" s="61">
        <v>0.64</v>
      </c>
      <c r="F9" s="61"/>
      <c r="G9" s="61">
        <v>8.8000000000000005E-3</v>
      </c>
      <c r="H9" s="61">
        <v>-2.0999999999999999E-3</v>
      </c>
      <c r="I9" s="61">
        <v>8.9999999999999993E-3</v>
      </c>
      <c r="J9" s="61">
        <v>3.8300000000000001E-2</v>
      </c>
      <c r="K9" s="61"/>
      <c r="L9" s="61">
        <v>1.1545000000000001</v>
      </c>
      <c r="M9" s="61"/>
      <c r="N9" s="61"/>
      <c r="O9" s="61"/>
    </row>
    <row r="10" spans="1:16" x14ac:dyDescent="0.3">
      <c r="A10" t="s">
        <v>52</v>
      </c>
      <c r="B10" s="32">
        <v>44</v>
      </c>
      <c r="C10" s="61">
        <v>37.5</v>
      </c>
      <c r="D10" s="61">
        <v>0.2301</v>
      </c>
      <c r="E10" s="61">
        <v>0.96</v>
      </c>
      <c r="F10" s="61">
        <v>0</v>
      </c>
      <c r="G10" s="62">
        <v>2.8000000000000001E-2</v>
      </c>
      <c r="H10" s="61">
        <v>-2.0999999999999999E-3</v>
      </c>
      <c r="I10" s="61">
        <v>8.9999999999999993E-3</v>
      </c>
      <c r="J10" s="61">
        <v>3.8300000000000001E-2</v>
      </c>
      <c r="K10" s="61"/>
      <c r="L10" s="61">
        <v>1.1545000000000001</v>
      </c>
      <c r="M10" s="61"/>
      <c r="N10" s="61"/>
      <c r="O10" s="61">
        <v>1.7100000000000001E-2</v>
      </c>
    </row>
    <row r="11" spans="1:16" x14ac:dyDescent="0.3">
      <c r="A11" t="s">
        <v>75</v>
      </c>
      <c r="B11" s="32">
        <v>47</v>
      </c>
      <c r="C11" s="61">
        <v>37.5</v>
      </c>
      <c r="D11" s="61">
        <v>0.115</v>
      </c>
      <c r="E11" s="61">
        <v>0.96</v>
      </c>
      <c r="F11" s="61">
        <v>0</v>
      </c>
      <c r="G11" s="62">
        <v>2.8000000000000001E-2</v>
      </c>
      <c r="H11" s="61">
        <v>-2.0999999999999999E-3</v>
      </c>
      <c r="I11" s="61">
        <v>8.9999999999999993E-3</v>
      </c>
      <c r="J11" s="61">
        <v>3.8300000000000001E-2</v>
      </c>
      <c r="K11" s="61"/>
      <c r="L11" s="61">
        <v>1.1545000000000001</v>
      </c>
      <c r="M11" s="61"/>
      <c r="N11" s="61"/>
      <c r="O11" s="61"/>
    </row>
    <row r="12" spans="1:16" x14ac:dyDescent="0.3">
      <c r="A12" t="s">
        <v>76</v>
      </c>
      <c r="B12" s="32">
        <v>46</v>
      </c>
      <c r="C12" s="61">
        <v>37.5</v>
      </c>
      <c r="D12" s="61">
        <v>5.8900000000000001E-2</v>
      </c>
      <c r="E12" s="61">
        <v>0.96</v>
      </c>
      <c r="F12" s="61">
        <v>0</v>
      </c>
      <c r="G12" s="61">
        <v>1.54E-2</v>
      </c>
      <c r="H12" s="61">
        <v>-2.0999999999999999E-3</v>
      </c>
      <c r="I12" s="61">
        <v>8.9999999999999993E-3</v>
      </c>
      <c r="J12" s="61">
        <v>3.8300000000000001E-2</v>
      </c>
      <c r="K12" s="61"/>
      <c r="L12" s="61">
        <v>1.1545000000000001</v>
      </c>
      <c r="M12" s="61"/>
      <c r="N12" s="61"/>
      <c r="O12" s="61"/>
      <c r="P12" s="37"/>
    </row>
    <row r="13" spans="1:16" x14ac:dyDescent="0.3">
      <c r="A13" t="s">
        <v>53</v>
      </c>
      <c r="B13" s="32">
        <v>68</v>
      </c>
      <c r="C13" s="61"/>
      <c r="D13" s="61">
        <v>7.85</v>
      </c>
      <c r="E13" s="61"/>
      <c r="F13" s="61"/>
      <c r="G13" s="61">
        <v>3.95E-2</v>
      </c>
      <c r="H13" s="61">
        <v>-2.0999999999999999E-3</v>
      </c>
      <c r="I13" s="61">
        <v>8.9999999999999993E-3</v>
      </c>
      <c r="J13" s="61">
        <v>3.8300000000000001E-2</v>
      </c>
      <c r="K13" s="62">
        <v>0.4798</v>
      </c>
      <c r="L13" s="61"/>
      <c r="M13" s="61"/>
      <c r="N13" s="61"/>
      <c r="O13" s="61"/>
      <c r="P13" s="37"/>
    </row>
    <row r="14" spans="1:16" x14ac:dyDescent="0.3">
      <c r="A14" t="s">
        <v>54</v>
      </c>
      <c r="B14" s="32">
        <v>72</v>
      </c>
      <c r="C14" s="61">
        <v>628.54999999999995</v>
      </c>
      <c r="D14" s="61">
        <v>0.9405</v>
      </c>
      <c r="E14" s="61">
        <v>9.8000000000000004E-2</v>
      </c>
      <c r="F14" s="61"/>
      <c r="G14" s="61"/>
      <c r="H14" s="61"/>
      <c r="I14" s="61">
        <v>8.9999999999999993E-3</v>
      </c>
      <c r="J14" s="61">
        <v>3.8300000000000001E-2</v>
      </c>
      <c r="K14" s="62"/>
      <c r="L14" s="61">
        <v>1.1545000000000001</v>
      </c>
      <c r="M14" s="61"/>
      <c r="N14" s="61"/>
      <c r="O14" s="61"/>
      <c r="P14" s="37"/>
    </row>
    <row r="15" spans="1:16" x14ac:dyDescent="0.3">
      <c r="A15" t="s">
        <v>57</v>
      </c>
      <c r="B15" s="32">
        <v>87</v>
      </c>
      <c r="C15" s="61">
        <v>628.54999999999995</v>
      </c>
      <c r="D15" s="61">
        <v>9.8699999999999996E-2</v>
      </c>
      <c r="E15" s="61">
        <v>0.42699999999999999</v>
      </c>
      <c r="F15" s="61"/>
      <c r="G15" s="61"/>
      <c r="H15" s="61"/>
      <c r="I15" s="61">
        <v>8.9999999999999993E-3</v>
      </c>
      <c r="J15" s="61">
        <v>3.8300000000000001E-2</v>
      </c>
      <c r="K15" s="62"/>
      <c r="L15" s="61"/>
      <c r="M15" s="61"/>
      <c r="N15" s="61"/>
      <c r="O15" s="61"/>
    </row>
    <row r="16" spans="1:16" x14ac:dyDescent="0.3">
      <c r="A16" t="s">
        <v>27</v>
      </c>
      <c r="B16" s="32">
        <v>59</v>
      </c>
      <c r="C16" s="61">
        <v>325</v>
      </c>
      <c r="D16" s="61">
        <v>4.2700000000000002E-2</v>
      </c>
      <c r="E16" s="61">
        <v>1.333</v>
      </c>
      <c r="F16" s="61"/>
      <c r="G16" s="61">
        <v>1.34E-2</v>
      </c>
      <c r="H16" s="61">
        <v>-2.0999999999999999E-3</v>
      </c>
      <c r="I16" s="61">
        <v>8.9999999999999993E-3</v>
      </c>
      <c r="J16" s="61">
        <v>3.8300000000000001E-2</v>
      </c>
      <c r="K16" s="62"/>
      <c r="L16" s="61">
        <v>1.1545000000000001</v>
      </c>
      <c r="M16" s="61"/>
      <c r="N16" s="61"/>
      <c r="O16" s="61"/>
    </row>
    <row r="17" spans="1:15" x14ac:dyDescent="0.3">
      <c r="A17" t="s">
        <v>58</v>
      </c>
      <c r="B17" s="32">
        <v>55</v>
      </c>
      <c r="C17" s="61">
        <v>0.29870000000000002</v>
      </c>
      <c r="D17" s="61">
        <v>0.31330000000000002</v>
      </c>
      <c r="E17" s="61">
        <v>0.36</v>
      </c>
      <c r="F17" s="61"/>
      <c r="G17" s="61">
        <v>7.6100000000000001E-2</v>
      </c>
      <c r="H17" s="61">
        <v>-2.0999999999999999E-3</v>
      </c>
      <c r="I17" s="61">
        <v>8.9999999999999993E-3</v>
      </c>
      <c r="J17" s="61">
        <v>3.8300000000000001E-2</v>
      </c>
      <c r="K17" s="62"/>
      <c r="L17" s="61">
        <v>1.1545000000000001</v>
      </c>
      <c r="M17" s="61"/>
      <c r="N17" s="61"/>
      <c r="O17" s="61"/>
    </row>
    <row r="18" spans="1:15" x14ac:dyDescent="0.3">
      <c r="A18" t="s">
        <v>47</v>
      </c>
      <c r="B18" s="32">
        <v>35</v>
      </c>
      <c r="C18" s="61">
        <v>10</v>
      </c>
      <c r="D18" s="61">
        <v>0.43819999999999998</v>
      </c>
      <c r="E18" s="45"/>
      <c r="F18" s="61">
        <v>0</v>
      </c>
      <c r="G18" s="61">
        <v>4.2700000000000002E-2</v>
      </c>
      <c r="H18" s="61">
        <v>-2.0999999999999999E-3</v>
      </c>
      <c r="I18" s="61">
        <v>8.9999999999999993E-3</v>
      </c>
      <c r="J18" s="61">
        <v>3.8300000000000001E-2</v>
      </c>
      <c r="K18" s="62">
        <v>0.4798</v>
      </c>
      <c r="L18" s="61"/>
      <c r="M18" s="61">
        <v>5.5199999999999999E-2</v>
      </c>
      <c r="N18" s="61"/>
      <c r="O18" s="61"/>
    </row>
    <row r="19" spans="1:15" x14ac:dyDescent="0.3">
      <c r="A19" t="s">
        <v>56</v>
      </c>
      <c r="B19" s="32">
        <v>35</v>
      </c>
      <c r="C19" s="61"/>
      <c r="D19" s="61"/>
      <c r="E19" s="61"/>
      <c r="F19" s="61">
        <v>0</v>
      </c>
      <c r="G19" s="61"/>
      <c r="H19" s="61"/>
      <c r="I19" s="61"/>
      <c r="J19" s="61"/>
      <c r="K19" s="62"/>
      <c r="L19" s="61"/>
      <c r="M19" s="61"/>
      <c r="N19" s="61"/>
      <c r="O19" s="61"/>
    </row>
    <row r="20" spans="1:15" x14ac:dyDescent="0.3">
      <c r="A20" t="s">
        <v>55</v>
      </c>
      <c r="B20" s="32">
        <v>39</v>
      </c>
      <c r="C20" s="61">
        <v>27.01</v>
      </c>
      <c r="D20" s="61">
        <v>0.38069999999999998</v>
      </c>
      <c r="E20" s="61"/>
      <c r="F20" s="61">
        <v>0</v>
      </c>
      <c r="G20" s="61">
        <v>4.7100000000000003E-2</v>
      </c>
      <c r="H20" s="61">
        <v>-2.0999999999999999E-3</v>
      </c>
      <c r="I20" s="61">
        <v>8.9999999999999993E-3</v>
      </c>
      <c r="J20" s="61">
        <v>3.8300000000000001E-2</v>
      </c>
      <c r="K20" s="62">
        <v>0.4798</v>
      </c>
      <c r="L20" s="61"/>
      <c r="M20" s="61"/>
      <c r="N20" s="61">
        <v>1.7100000000000001E-2</v>
      </c>
      <c r="O20" s="61"/>
    </row>
    <row r="21" spans="1:15" x14ac:dyDescent="0.3">
      <c r="A21" t="s">
        <v>30</v>
      </c>
      <c r="F21" s="32">
        <v>109</v>
      </c>
      <c r="G21" s="32">
        <v>125.1</v>
      </c>
      <c r="H21" s="32">
        <v>114</v>
      </c>
      <c r="I21" s="32">
        <v>124</v>
      </c>
      <c r="J21" s="32">
        <v>115</v>
      </c>
      <c r="K21" s="32">
        <v>104</v>
      </c>
      <c r="L21" s="32">
        <v>104</v>
      </c>
      <c r="M21" s="32">
        <v>37</v>
      </c>
      <c r="N21" s="32">
        <v>40</v>
      </c>
      <c r="O21" s="32">
        <v>48</v>
      </c>
    </row>
    <row r="22" spans="1:15" x14ac:dyDescent="0.3">
      <c r="F22" s="32"/>
      <c r="G22" s="32"/>
      <c r="H22" s="32"/>
      <c r="I22" s="32"/>
      <c r="J22" s="32"/>
      <c r="K22" s="32"/>
      <c r="L22" s="32"/>
      <c r="M22" s="32"/>
    </row>
    <row r="24" spans="1:15" x14ac:dyDescent="0.3">
      <c r="A24" s="33" t="s">
        <v>0</v>
      </c>
      <c r="B24" s="56" t="s">
        <v>67</v>
      </c>
      <c r="C24" s="36" t="s">
        <v>42</v>
      </c>
      <c r="F24" s="37"/>
    </row>
    <row r="25" spans="1:15" x14ac:dyDescent="0.3">
      <c r="A25" t="s">
        <v>36</v>
      </c>
      <c r="B25" s="34" t="s">
        <v>19</v>
      </c>
      <c r="C25" s="34" t="s">
        <v>19</v>
      </c>
    </row>
    <row r="26" spans="1:15" x14ac:dyDescent="0.3">
      <c r="A26" t="s">
        <v>33</v>
      </c>
      <c r="B26" s="63">
        <v>1.4999999999999999E-2</v>
      </c>
      <c r="C26" s="32">
        <v>22</v>
      </c>
    </row>
    <row r="27" spans="1:15" x14ac:dyDescent="0.3">
      <c r="A27" t="s">
        <v>22</v>
      </c>
      <c r="B27" s="52">
        <v>15</v>
      </c>
      <c r="C27" s="32">
        <v>25</v>
      </c>
      <c r="K27" s="32"/>
    </row>
    <row r="28" spans="1:15" x14ac:dyDescent="0.3">
      <c r="A28" t="s">
        <v>23</v>
      </c>
      <c r="B28" s="52">
        <v>30</v>
      </c>
      <c r="C28" s="32">
        <v>25</v>
      </c>
      <c r="K28" s="32"/>
    </row>
    <row r="29" spans="1:15" x14ac:dyDescent="0.3">
      <c r="A29" t="s">
        <v>34</v>
      </c>
      <c r="B29" s="34" t="s">
        <v>70</v>
      </c>
      <c r="C29" s="34">
        <v>13</v>
      </c>
      <c r="K29" s="32"/>
    </row>
    <row r="30" spans="1:15" x14ac:dyDescent="0.3">
      <c r="A30" t="s">
        <v>35</v>
      </c>
      <c r="B30" s="34" t="s">
        <v>69</v>
      </c>
      <c r="C30" s="32">
        <v>14</v>
      </c>
      <c r="K30" s="32"/>
    </row>
    <row r="31" spans="1:15" x14ac:dyDescent="0.3">
      <c r="A31" t="s">
        <v>29</v>
      </c>
      <c r="B31" s="52">
        <v>15</v>
      </c>
      <c r="C31" s="32">
        <v>9</v>
      </c>
      <c r="K31" s="32"/>
    </row>
    <row r="32" spans="1:15" x14ac:dyDescent="0.3">
      <c r="A32" t="s">
        <v>20</v>
      </c>
      <c r="B32" s="34" t="s">
        <v>44</v>
      </c>
      <c r="C32" s="32">
        <v>12</v>
      </c>
      <c r="K32" s="34"/>
    </row>
    <row r="33" spans="1:3" x14ac:dyDescent="0.3">
      <c r="A33" t="s">
        <v>21</v>
      </c>
      <c r="B33" s="52">
        <v>15</v>
      </c>
      <c r="C33" s="32">
        <v>23</v>
      </c>
    </row>
    <row r="34" spans="1:3" x14ac:dyDescent="0.3">
      <c r="A34" t="s">
        <v>28</v>
      </c>
      <c r="B34" s="52">
        <v>8</v>
      </c>
      <c r="C34" s="32">
        <v>23</v>
      </c>
    </row>
    <row r="35" spans="1:3" x14ac:dyDescent="0.3">
      <c r="A35" t="s">
        <v>85</v>
      </c>
      <c r="B35" s="52">
        <v>15</v>
      </c>
      <c r="C35" s="32">
        <v>25</v>
      </c>
    </row>
    <row r="36" spans="1:3" x14ac:dyDescent="0.3">
      <c r="A36" t="s">
        <v>24</v>
      </c>
      <c r="B36" s="52">
        <v>200</v>
      </c>
      <c r="C36" s="32">
        <v>25</v>
      </c>
    </row>
  </sheetData>
  <sortState xmlns:xlrd2="http://schemas.microsoft.com/office/spreadsheetml/2017/richdata2" ref="A25:D36">
    <sortCondition ref="A25:A3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54</v>
      </c>
      <c r="D8" s="21" t="s">
        <v>48</v>
      </c>
      <c r="E8" s="20"/>
      <c r="F8" s="20"/>
      <c r="G8" s="20"/>
      <c r="H8" s="20"/>
      <c r="I8" s="20"/>
      <c r="J8" s="20"/>
      <c r="K8" s="2"/>
    </row>
    <row r="9" spans="1:13" x14ac:dyDescent="0.25">
      <c r="B9" s="6"/>
      <c r="C9" s="44" t="str">
        <f>Inputs!$A$3</f>
        <v>As of 8/1/2022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628.54999999999995</v>
      </c>
      <c r="D13" s="42">
        <f>VLOOKUP($C$8,Inputs!$A$7:$O$21,Inputs!$B$1)</f>
        <v>72</v>
      </c>
      <c r="E13" s="2"/>
      <c r="F13" s="2"/>
      <c r="G13" s="2"/>
      <c r="H13" s="2"/>
      <c r="I13" s="2"/>
      <c r="J13" s="2"/>
      <c r="K13" s="2"/>
    </row>
    <row r="14" spans="1:13" x14ac:dyDescent="0.25">
      <c r="B14" s="14" t="s">
        <v>5</v>
      </c>
      <c r="C14" s="53">
        <f>VLOOKUP($C$8,Inputs!$A$7:$O$21,Inputs!$E$1)</f>
        <v>9.8000000000000004E-2</v>
      </c>
      <c r="D14" s="42">
        <f>VLOOKUP($C$8,Inputs!$A$7:$O$21,Inputs!$B$1)</f>
        <v>72</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0.9405</v>
      </c>
      <c r="D16" s="7">
        <f>VLOOKUP($C$8,Inputs!$A$7:$O$21,Inputs!$B$1)</f>
        <v>72</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54" t="s">
        <v>19</v>
      </c>
      <c r="D19" s="55" t="s">
        <v>19</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31" t="s">
        <v>19</v>
      </c>
      <c r="D21" s="55" t="s">
        <v>19</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1.1545000000000001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9" t="s">
        <v>82</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topLeftCell="A10"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49</v>
      </c>
      <c r="D8" s="21" t="s">
        <v>48</v>
      </c>
      <c r="E8" s="20"/>
      <c r="F8" s="20"/>
      <c r="G8" s="20"/>
      <c r="H8" s="20"/>
      <c r="I8" s="20"/>
      <c r="J8" s="20"/>
      <c r="K8" s="2"/>
    </row>
    <row r="9" spans="1:13" x14ac:dyDescent="0.25">
      <c r="B9" s="6"/>
      <c r="C9" s="44" t="str">
        <f>Inputs!$A$3</f>
        <v>As of 8/1/2022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1" t="s">
        <v>19</v>
      </c>
      <c r="D13" s="55" t="s">
        <v>19</v>
      </c>
      <c r="E13" s="2"/>
      <c r="F13" s="2"/>
      <c r="G13" s="2"/>
      <c r="H13" s="2"/>
      <c r="I13" s="2"/>
      <c r="J13" s="2"/>
      <c r="K13" s="2"/>
    </row>
    <row r="14" spans="1:13" x14ac:dyDescent="0.25">
      <c r="B14" s="14" t="s">
        <v>5</v>
      </c>
      <c r="C14" s="31" t="s">
        <v>19</v>
      </c>
      <c r="D14" s="55"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8.1900000000000001E-2</v>
      </c>
      <c r="D16" s="7">
        <f>VLOOKUP($C$8,Inputs!$A$7:$O$21,Inputs!$B$1)</f>
        <v>77</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54" t="s">
        <v>19</v>
      </c>
      <c r="D19" s="55" t="s">
        <v>19</v>
      </c>
      <c r="E19" s="2"/>
      <c r="F19" s="2"/>
      <c r="G19" s="2"/>
      <c r="H19" s="2"/>
      <c r="I19" s="2"/>
      <c r="J19" s="2"/>
      <c r="K19" s="2"/>
    </row>
    <row r="20" spans="2:11" x14ac:dyDescent="0.25">
      <c r="B20" s="13" t="s">
        <v>14</v>
      </c>
      <c r="C20" s="54" t="s">
        <v>19</v>
      </c>
      <c r="D20" s="55" t="s">
        <v>19</v>
      </c>
      <c r="E20" s="2"/>
      <c r="F20" s="2"/>
      <c r="G20" s="2"/>
      <c r="H20" s="2"/>
      <c r="I20" s="2"/>
      <c r="J20" s="2"/>
      <c r="K20" s="2"/>
    </row>
    <row r="21" spans="2:11" x14ac:dyDescent="0.25">
      <c r="B21" s="13" t="s">
        <v>15</v>
      </c>
      <c r="C21" s="31" t="s">
        <v>19</v>
      </c>
      <c r="D21" s="55" t="s">
        <v>19</v>
      </c>
      <c r="E21" s="2"/>
      <c r="F21" s="2"/>
      <c r="G21" s="2"/>
      <c r="H21" s="2"/>
      <c r="I21" s="2"/>
      <c r="J21" s="2"/>
      <c r="K21" s="2"/>
    </row>
    <row r="22" spans="2:11" x14ac:dyDescent="0.25">
      <c r="B22" s="13" t="s">
        <v>1</v>
      </c>
      <c r="C22" s="31" t="s">
        <v>19</v>
      </c>
      <c r="D22" s="55" t="s">
        <v>19</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1.0828</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59" t="s">
        <v>83</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84</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57</v>
      </c>
      <c r="D8" s="21" t="s">
        <v>48</v>
      </c>
      <c r="E8" s="20"/>
      <c r="F8" s="20"/>
      <c r="G8" s="20"/>
      <c r="H8" s="20"/>
      <c r="I8" s="20"/>
      <c r="J8" s="20"/>
      <c r="K8" s="2"/>
    </row>
    <row r="9" spans="1:13" x14ac:dyDescent="0.25">
      <c r="B9" s="6"/>
      <c r="C9" s="44" t="str">
        <f>Inputs!$A$3</f>
        <v>As of 8/1/2022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628.54999999999995</v>
      </c>
      <c r="D13" s="42">
        <f>VLOOKUP($C$8,Inputs!$A$7:$O$21,Inputs!$B$1)</f>
        <v>87</v>
      </c>
      <c r="E13" s="2"/>
      <c r="F13" s="2"/>
      <c r="G13" s="2"/>
      <c r="H13" s="2"/>
      <c r="I13" s="2"/>
      <c r="J13" s="2"/>
      <c r="K13" s="2"/>
    </row>
    <row r="14" spans="1:13" x14ac:dyDescent="0.25">
      <c r="B14" s="14" t="s">
        <v>5</v>
      </c>
      <c r="C14" s="53">
        <f>VLOOKUP($C$8,Inputs!$A$7:$O$21,Inputs!$E$1)</f>
        <v>0.42699999999999999</v>
      </c>
      <c r="D14" s="42">
        <f>VLOOKUP($C$8,Inputs!$A$7:$O$21,Inputs!$B$1)</f>
        <v>87</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9.8699999999999996E-2</v>
      </c>
      <c r="D16" s="7">
        <f>VLOOKUP($C$8,Inputs!$A$7:$O$21,Inputs!$B$1)</f>
        <v>87</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54" t="s">
        <v>19</v>
      </c>
      <c r="D19" s="55" t="s">
        <v>19</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54" t="s">
        <v>19</v>
      </c>
      <c r="D21" s="55" t="s">
        <v>19</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54" t="s">
        <v>19</v>
      </c>
      <c r="D24" s="55" t="s">
        <v>19</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tabSelected="1"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47</v>
      </c>
      <c r="D8" s="21" t="s">
        <v>48</v>
      </c>
      <c r="E8" s="20"/>
      <c r="F8" s="20"/>
      <c r="G8" s="20"/>
      <c r="H8" s="20"/>
      <c r="I8" s="20"/>
      <c r="J8" s="20"/>
      <c r="K8" s="2"/>
    </row>
    <row r="9" spans="1:13" x14ac:dyDescent="0.25">
      <c r="B9" s="6"/>
      <c r="C9" s="44" t="str">
        <f>Inputs!$A$3</f>
        <v>As of 8/1/2022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10</v>
      </c>
      <c r="D13" s="42">
        <f>VLOOKUP($C$8,Inputs!$A$7:$O$21,Inputs!$B$1)</f>
        <v>35</v>
      </c>
      <c r="E13" s="2"/>
      <c r="F13" s="2"/>
      <c r="G13" s="2"/>
      <c r="H13" s="2"/>
      <c r="I13" s="2"/>
      <c r="J13" s="2"/>
      <c r="K13" s="2"/>
    </row>
    <row r="14" spans="1:13" x14ac:dyDescent="0.25">
      <c r="B14" s="14" t="s">
        <v>5</v>
      </c>
      <c r="C14" s="46"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0.43819999999999998</v>
      </c>
      <c r="D16" s="7">
        <f>VLOOKUP($C$8,Inputs!$A$7:$O$21,Inputs!$B$1)</f>
        <v>35</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40">
        <f>VLOOKUP($C$8,Inputs!$A$7:$O$21,Inputs!$F$1)</f>
        <v>0</v>
      </c>
      <c r="D18" s="7">
        <f>VLOOKUP($D$12,Inputs!$A$7:$O$21,Inputs!$F$1)</f>
        <v>109</v>
      </c>
      <c r="E18" s="2"/>
      <c r="F18" s="2"/>
      <c r="G18" s="2"/>
      <c r="H18" s="2"/>
      <c r="I18" s="2"/>
      <c r="J18" s="2"/>
      <c r="K18" s="2"/>
    </row>
    <row r="19" spans="2:11" x14ac:dyDescent="0.25">
      <c r="B19" s="13" t="s">
        <v>2</v>
      </c>
      <c r="C19" s="40">
        <f>VLOOKUP($C$8,Inputs!$A$7:$O$21,Inputs!$G$1)</f>
        <v>4.2700000000000002E-2</v>
      </c>
      <c r="D19" s="7">
        <f>VLOOKUP($D$12,Inputs!$A$7:$O$21,Inputs!$G$1)</f>
        <v>125.1</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40">
        <f>VLOOKUP($C$8,Inputs!$A$7:$O$21,Inputs!$K$1)</f>
        <v>0.4798</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"&amp;Inputs!$M$18&amp;" per therm billed to TPS for RDS transportation customers."</f>
        <v>Balancing charge of 0.0552 per therm billed to TPS for RDS transportation customers.</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55</v>
      </c>
      <c r="D8" s="21" t="s">
        <v>48</v>
      </c>
      <c r="E8" s="20"/>
      <c r="F8" s="20"/>
      <c r="G8" s="20"/>
      <c r="H8" s="20"/>
      <c r="I8" s="20"/>
      <c r="J8" s="20"/>
      <c r="K8" s="2"/>
    </row>
    <row r="9" spans="1:13" x14ac:dyDescent="0.25">
      <c r="B9" s="6"/>
      <c r="C9" s="44" t="str">
        <f>Inputs!$A$3</f>
        <v>As of 8/1/2022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27.01</v>
      </c>
      <c r="D13" s="42">
        <f>VLOOKUP($C$8,Inputs!$A$7:$O$21,Inputs!$B$1)</f>
        <v>39</v>
      </c>
      <c r="E13" s="2"/>
      <c r="F13" s="2"/>
      <c r="G13" s="2"/>
      <c r="H13" s="2"/>
      <c r="I13" s="2"/>
      <c r="J13" s="2"/>
      <c r="K13" s="2"/>
    </row>
    <row r="14" spans="1:13" x14ac:dyDescent="0.25">
      <c r="B14" s="14" t="s">
        <v>5</v>
      </c>
      <c r="C14" s="46"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0.38069999999999998</v>
      </c>
      <c r="D16" s="7">
        <f>VLOOKUP($C$8,Inputs!$A$7:$O$21,Inputs!$B$1)</f>
        <v>39</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40">
        <f>VLOOKUP($C$8,Inputs!$A$7:$O$21,Inputs!$F$1)</f>
        <v>0</v>
      </c>
      <c r="D18" s="7">
        <f>VLOOKUP($D$12,Inputs!$A$7:$O$21,Inputs!$F$1)</f>
        <v>109</v>
      </c>
      <c r="E18" s="2"/>
      <c r="F18" s="2"/>
      <c r="G18" s="2"/>
      <c r="H18" s="2"/>
      <c r="I18" s="2"/>
      <c r="J18" s="2"/>
      <c r="K18" s="2"/>
    </row>
    <row r="19" spans="2:11" x14ac:dyDescent="0.25">
      <c r="B19" s="13" t="s">
        <v>2</v>
      </c>
      <c r="C19" s="40">
        <f>VLOOKUP($C$8,Inputs!$A$7:$O$21,Inputs!$G$1)</f>
        <v>4.7100000000000003E-2</v>
      </c>
      <c r="D19" s="7">
        <f>VLOOKUP($D$12,Inputs!$A$7:$O$21,Inputs!$G$1)</f>
        <v>125.1</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40">
        <f>VLOOKUP($C$8,Inputs!$A$7:$O$21,Inputs!$K$1)</f>
        <v>0.4798</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"&amp;Inputs!$N$20&amp;"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52</v>
      </c>
      <c r="D8" s="21" t="s">
        <v>48</v>
      </c>
      <c r="E8" s="20"/>
      <c r="F8" s="20"/>
      <c r="G8" s="20"/>
      <c r="H8" s="20"/>
      <c r="I8" s="20"/>
      <c r="J8" s="20"/>
      <c r="K8" s="2"/>
    </row>
    <row r="9" spans="1:13" x14ac:dyDescent="0.25">
      <c r="B9" s="6"/>
      <c r="C9" s="44" t="str">
        <f>Inputs!$A$3</f>
        <v>As of 8/1/2022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37.5</v>
      </c>
      <c r="D13" s="42">
        <f>VLOOKUP($C$8,Inputs!$A$7:$O$21,Inputs!$B$1)</f>
        <v>44</v>
      </c>
      <c r="E13" s="2"/>
      <c r="F13" s="2"/>
      <c r="G13" s="2"/>
      <c r="H13" s="2"/>
      <c r="I13" s="2"/>
      <c r="J13" s="2"/>
      <c r="K13" s="2"/>
    </row>
    <row r="14" spans="1:13" x14ac:dyDescent="0.25">
      <c r="B14" s="14" t="s">
        <v>5</v>
      </c>
      <c r="C14" s="53">
        <f>VLOOKUP($C$8,Inputs!$A$7:$O$21,Inputs!$E$1)</f>
        <v>0.96</v>
      </c>
      <c r="D14" s="42">
        <f>VLOOKUP($C$8,Inputs!$A$7:$O$21,Inputs!$B$1)</f>
        <v>44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0.2301</v>
      </c>
      <c r="D16" s="7">
        <f>VLOOKUP($C$8,Inputs!$A$7:$O$21,Inputs!$B$1)</f>
        <v>44</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40">
        <f>VLOOKUP($C$8,Inputs!$A$7:$O$21,Inputs!$F$1)</f>
        <v>0</v>
      </c>
      <c r="D18" s="7">
        <f>VLOOKUP($D$12,Inputs!$A$7:$O$21,Inputs!$F$1)</f>
        <v>109</v>
      </c>
      <c r="E18" s="2"/>
      <c r="F18" s="2"/>
      <c r="G18" s="2"/>
      <c r="H18" s="2"/>
      <c r="I18" s="2"/>
      <c r="J18" s="2"/>
      <c r="K18" s="2"/>
    </row>
    <row r="19" spans="2:11" x14ac:dyDescent="0.25">
      <c r="B19" s="13" t="s">
        <v>2</v>
      </c>
      <c r="C19" s="40">
        <f>VLOOKUP($C$8,Inputs!$A$7:$O$21,Inputs!$G$1)</f>
        <v>2.8000000000000001E-2</v>
      </c>
      <c r="D19" s="7">
        <f>VLOOKUP($D$12,Inputs!$A$7:$O$21,Inputs!$G$1)</f>
        <v>125.1</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1.1545000000000001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"&amp;Inputs!$O$10&amp;"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5">
      <c r="B44" s="28" t="s">
        <v>74</v>
      </c>
      <c r="C44" s="2"/>
      <c r="D44" s="5"/>
      <c r="E44" s="2"/>
      <c r="F44" s="2"/>
      <c r="G44" s="2"/>
      <c r="H44" s="2"/>
      <c r="I44" s="2"/>
      <c r="J44" s="2"/>
      <c r="K44" s="2"/>
    </row>
    <row r="45" spans="2:11" x14ac:dyDescent="0.25">
      <c r="B45" s="57" t="str">
        <f>IF(Inputs!$D$12&lt;Inputs!$D$10,"GDS SP#1 seasonal Distribution rate May-Oct "&amp;Inputs!$D$12,"GDS SP#1 seasonal Distribution rate Nov-Apr "&amp;Inputs!$D$10)&amp;", tariff page "&amp;Inputs!B12</f>
        <v>GDS SP#1 seasonal Distribution rate May-Oct 0.0589, tariff page 46</v>
      </c>
      <c r="C45" s="2"/>
      <c r="D45" s="5"/>
      <c r="E45" s="2"/>
      <c r="F45" s="2"/>
      <c r="G45" s="2"/>
      <c r="H45" s="2"/>
      <c r="I45" s="2"/>
      <c r="J45" s="2"/>
      <c r="K45" s="2"/>
    </row>
    <row r="46" spans="2:11" x14ac:dyDescent="0.25">
      <c r="B46" s="57" t="str">
        <f>"GDS SP#2 EDS - Distribution rate is equal to 50% of GDS Distribution rate, tariff page "&amp;Inputs!$B$11</f>
        <v>GDS SP#2 EDS - Distribution rate is equal to 50% of GDS Distribution rate, tariff page 47</v>
      </c>
      <c r="C46" s="2"/>
      <c r="D46" s="5"/>
      <c r="E46" s="2"/>
      <c r="F46" s="2"/>
      <c r="G46" s="2"/>
      <c r="H46" s="2"/>
      <c r="I46" s="2"/>
      <c r="J46" s="2"/>
      <c r="K46" s="2"/>
    </row>
    <row r="47" spans="2:11" ht="13.8" thickBot="1" x14ac:dyDescent="0.3">
      <c r="B47" s="58" t="str">
        <f>IF(Inputs!$G$12&lt;Inputs!$G$10,"GDS SP#1 seasonal IIP rate May-Oct "&amp;Inputs!$G$12,"GDS SP#1 seasonal IIP rate Nov-Apr "&amp;Inputs!$G$10)&amp;", tariff page "&amp;D19</f>
        <v>GDS SP#1 seasonal IIP rate May-Oct 0.0154, tariff page 125.1</v>
      </c>
      <c r="C47" s="4"/>
      <c r="D47" s="3"/>
      <c r="E47" s="2"/>
      <c r="F47" s="2"/>
      <c r="G47" s="2"/>
      <c r="H47" s="2"/>
      <c r="I47" s="2"/>
      <c r="J47" s="2"/>
      <c r="K47" s="2"/>
    </row>
    <row r="48" spans="2:11" x14ac:dyDescent="0.25">
      <c r="B48" s="2"/>
      <c r="C48" s="2"/>
      <c r="D48" s="2"/>
      <c r="E48" s="2"/>
      <c r="F48" s="2"/>
      <c r="G48" s="2"/>
      <c r="H48" s="2"/>
      <c r="I48" s="2"/>
      <c r="J48" s="2"/>
      <c r="K48" s="2"/>
    </row>
    <row r="49" x14ac:dyDescent="0.25"/>
    <row r="50" x14ac:dyDescent="0.25"/>
    <row r="5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58</v>
      </c>
      <c r="D8" s="21" t="s">
        <v>48</v>
      </c>
      <c r="E8" s="20"/>
      <c r="F8" s="20"/>
      <c r="G8" s="20"/>
      <c r="H8" s="20"/>
      <c r="I8" s="20"/>
      <c r="J8" s="20"/>
      <c r="K8" s="2"/>
    </row>
    <row r="9" spans="1:13" x14ac:dyDescent="0.25">
      <c r="B9" s="6"/>
      <c r="C9" s="44" t="str">
        <f>Inputs!$A$3</f>
        <v>As of 8/1/2022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73</v>
      </c>
      <c r="C13" s="40">
        <f>VLOOKUP($C$8,Inputs!$A$7:$O$21,Inputs!$C$1)</f>
        <v>0.29870000000000002</v>
      </c>
      <c r="D13" s="42">
        <f>VLOOKUP($C$8,Inputs!$A$7:$O$21,Inputs!$B$1)</f>
        <v>55</v>
      </c>
      <c r="E13" s="2"/>
      <c r="F13" s="2"/>
      <c r="G13" s="2"/>
      <c r="H13" s="2"/>
      <c r="I13" s="2"/>
      <c r="J13" s="2"/>
      <c r="K13" s="2"/>
    </row>
    <row r="14" spans="1:13" x14ac:dyDescent="0.25">
      <c r="B14" s="14" t="s">
        <v>72</v>
      </c>
      <c r="C14" s="54">
        <f>VLOOKUP($C$8,Inputs!$A$7:$O$21,Inputs!$E$1)</f>
        <v>0.36</v>
      </c>
      <c r="D14" s="42">
        <f>VLOOKUP($C$8,Inputs!$A$7:$O$21,Inputs!$B$1)</f>
        <v>55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0.31330000000000002</v>
      </c>
      <c r="D16" s="7">
        <f>VLOOKUP($C$8,Inputs!$A$7:$O$21,Inputs!$B$1)</f>
        <v>55</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43" t="s">
        <v>19</v>
      </c>
      <c r="E18" s="2"/>
      <c r="F18" s="2"/>
      <c r="G18" s="2"/>
      <c r="H18" s="2"/>
      <c r="I18" s="2"/>
      <c r="J18" s="2"/>
      <c r="K18" s="2"/>
    </row>
    <row r="19" spans="2:11" x14ac:dyDescent="0.25">
      <c r="B19" s="13" t="s">
        <v>2</v>
      </c>
      <c r="C19" s="40">
        <f>VLOOKUP($C$8,Inputs!$A$7:$O$21,Inputs!$G$1)</f>
        <v>7.6100000000000001E-2</v>
      </c>
      <c r="D19" s="7">
        <f>VLOOKUP($D$12,Inputs!$A$7:$O$21,Inputs!$G$1)</f>
        <v>125.1</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1.1545000000000001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80</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9" t="s">
        <v>77</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27</v>
      </c>
      <c r="D8" s="21" t="s">
        <v>48</v>
      </c>
      <c r="E8" s="20"/>
      <c r="F8" s="20"/>
      <c r="G8" s="20"/>
      <c r="H8" s="20"/>
      <c r="I8" s="20"/>
      <c r="J8" s="20"/>
      <c r="K8" s="2"/>
    </row>
    <row r="9" spans="1:13" x14ac:dyDescent="0.25">
      <c r="B9" s="6"/>
      <c r="C9" s="44" t="str">
        <f>Inputs!$A$3</f>
        <v>As of 8/1/2022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325</v>
      </c>
      <c r="D13" s="42">
        <f>VLOOKUP($C$8,Inputs!$A$7:$O$21,Inputs!$B$1)</f>
        <v>59</v>
      </c>
      <c r="E13" s="2"/>
      <c r="F13" s="2"/>
      <c r="G13" s="2"/>
      <c r="H13" s="2"/>
      <c r="I13" s="2"/>
      <c r="J13" s="2"/>
      <c r="K13" s="2"/>
    </row>
    <row r="14" spans="1:13" x14ac:dyDescent="0.25">
      <c r="B14" s="14" t="s">
        <v>5</v>
      </c>
      <c r="C14" s="53">
        <f>VLOOKUP($C$8,Inputs!$A$7:$O$21,Inputs!$E$1)</f>
        <v>1.333</v>
      </c>
      <c r="D14" s="42">
        <f>VLOOKUP($C$8,Inputs!$A$7:$O$21,Inputs!$B$1)</f>
        <v>59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4.2700000000000002E-2</v>
      </c>
      <c r="D16" s="7">
        <f>VLOOKUP($C$8,Inputs!$A$7:$O$21,Inputs!$B$1)</f>
        <v>59</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40">
        <f>VLOOKUP($C$8,Inputs!$A$7:$O$21,Inputs!$G$1)</f>
        <v>1.34E-2</v>
      </c>
      <c r="D19" s="7">
        <f>VLOOKUP($D$12,Inputs!$A$7:$O$21,Inputs!$G$1)</f>
        <v>125.1</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1.1545000000000001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51</v>
      </c>
      <c r="D8" s="21" t="s">
        <v>48</v>
      </c>
      <c r="E8" s="20"/>
      <c r="F8" s="20"/>
      <c r="G8" s="20"/>
      <c r="H8" s="20"/>
      <c r="I8" s="20"/>
      <c r="J8" s="20"/>
      <c r="K8" s="2"/>
    </row>
    <row r="9" spans="1:13" x14ac:dyDescent="0.25">
      <c r="B9" s="6"/>
      <c r="C9" s="44" t="str">
        <f>Inputs!$A$3</f>
        <v>As of 8/1/2022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75</v>
      </c>
      <c r="D13" s="42">
        <f>VLOOKUP($C$8,Inputs!$A$7:$O$21,Inputs!$B$1)</f>
        <v>65</v>
      </c>
      <c r="E13" s="2"/>
      <c r="F13" s="2"/>
      <c r="G13" s="2"/>
      <c r="H13" s="2"/>
      <c r="I13" s="2"/>
      <c r="J13" s="2"/>
      <c r="K13" s="2"/>
    </row>
    <row r="14" spans="1:13" x14ac:dyDescent="0.25">
      <c r="B14" s="14" t="s">
        <v>5</v>
      </c>
      <c r="C14" s="53">
        <f>VLOOKUP($C$8,Inputs!$A$7:$O$21,Inputs!$E$1)</f>
        <v>0.64</v>
      </c>
      <c r="D14" s="42">
        <f>VLOOKUP($C$8,Inputs!$A$7:$O$21,Inputs!$B$1)</f>
        <v>65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4.2099999999999999E-2</v>
      </c>
      <c r="D16" s="7">
        <f>VLOOKUP($C$8,Inputs!$A$7:$O$21,Inputs!$B$1)</f>
        <v>65</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40">
        <f>VLOOKUP($C$8,Inputs!$A$7:$O$21,Inputs!$G$1)</f>
        <v>8.8000000000000005E-3</v>
      </c>
      <c r="D19" s="7">
        <f>VLOOKUP($D$12,Inputs!$A$7:$O$21,Inputs!$G$1)</f>
        <v>125.1</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1.1545000000000001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53</v>
      </c>
      <c r="D8" s="21" t="s">
        <v>48</v>
      </c>
      <c r="E8" s="20"/>
      <c r="F8" s="20"/>
      <c r="G8" s="20"/>
      <c r="H8" s="20"/>
      <c r="I8" s="20"/>
      <c r="J8" s="20"/>
      <c r="K8" s="2"/>
    </row>
    <row r="9" spans="1:13" x14ac:dyDescent="0.25">
      <c r="B9" s="6"/>
      <c r="C9" s="44" t="str">
        <f>Inputs!$A$3</f>
        <v>As of 8/1/2022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1" t="s">
        <v>19</v>
      </c>
      <c r="D13" s="55" t="s">
        <v>19</v>
      </c>
      <c r="E13" s="2"/>
      <c r="F13" s="2"/>
      <c r="G13" s="2"/>
      <c r="H13" s="2"/>
      <c r="I13" s="2"/>
      <c r="J13" s="2"/>
      <c r="K13" s="2"/>
    </row>
    <row r="14" spans="1:13" x14ac:dyDescent="0.25">
      <c r="B14" s="14" t="s">
        <v>5</v>
      </c>
      <c r="C14" s="31" t="s">
        <v>19</v>
      </c>
      <c r="D14" s="55"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78</v>
      </c>
      <c r="C16" s="8">
        <f>VLOOKUP($C$8,Inputs!$A$7:$O$21,Inputs!$D$1)</f>
        <v>7.85</v>
      </c>
      <c r="D16" s="7">
        <f>VLOOKUP($C$8,Inputs!$A$7:$O$21,Inputs!$B$1)</f>
        <v>68</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40">
        <f>VLOOKUP($C$8,Inputs!$A$7:$O$21,Inputs!$G$1)</f>
        <v>3.95E-2</v>
      </c>
      <c r="D19" s="7">
        <f>VLOOKUP($D$12,Inputs!$A$7:$O$21,Inputs!$G$1)</f>
        <v>125.1</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40">
        <f>VLOOKUP($C$8,Inputs!$A$7:$O$21,Inputs!$K$1)</f>
        <v>0.4798</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79</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50</v>
      </c>
      <c r="D8" s="21" t="s">
        <v>48</v>
      </c>
      <c r="E8" s="20"/>
      <c r="F8" s="20"/>
      <c r="G8" s="20"/>
      <c r="H8" s="20"/>
      <c r="I8" s="20"/>
      <c r="J8" s="20"/>
      <c r="K8" s="2"/>
    </row>
    <row r="9" spans="1:13" x14ac:dyDescent="0.25">
      <c r="B9" s="6"/>
      <c r="C9" s="44" t="str">
        <f>Inputs!$A$3</f>
        <v>As of 8/1/2022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130.78</v>
      </c>
      <c r="D13" s="42">
        <f>VLOOKUP($C$8,Inputs!$A$7:$O$21,Inputs!$B$1)</f>
        <v>69</v>
      </c>
      <c r="E13" s="2"/>
      <c r="F13" s="2"/>
      <c r="G13" s="2"/>
      <c r="H13" s="2"/>
      <c r="I13" s="2"/>
      <c r="J13" s="2"/>
      <c r="K13" s="2"/>
    </row>
    <row r="14" spans="1:13" x14ac:dyDescent="0.25">
      <c r="B14" s="14" t="s">
        <v>5</v>
      </c>
      <c r="C14" s="41"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3.2000000000000001E-2</v>
      </c>
      <c r="D16" s="7">
        <f>VLOOKUP($C$8,Inputs!$A$7:$O$21,Inputs!$B$1)</f>
        <v>69</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43" t="s">
        <v>19</v>
      </c>
      <c r="E18" s="2"/>
      <c r="F18" s="2"/>
      <c r="G18" s="2"/>
      <c r="H18" s="2"/>
      <c r="I18" s="2"/>
      <c r="J18" s="2"/>
      <c r="K18" s="2"/>
    </row>
    <row r="19" spans="2:11" x14ac:dyDescent="0.25">
      <c r="B19" s="13" t="s">
        <v>2</v>
      </c>
      <c r="C19" s="54" t="s">
        <v>19</v>
      </c>
      <c r="D19" s="43" t="s">
        <v>19</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41" t="s">
        <v>19</v>
      </c>
      <c r="D21" s="43" t="s">
        <v>19</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1.1545000000000001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81</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Inputs</vt:lpstr>
      <vt:lpstr>RDS</vt:lpstr>
      <vt:lpstr>SGS</vt:lpstr>
      <vt:lpstr>GDS</vt:lpstr>
      <vt:lpstr>NGV</vt:lpstr>
      <vt:lpstr>LVD</vt:lpstr>
      <vt:lpstr>EGF</vt:lpstr>
      <vt:lpstr>GLS</vt:lpstr>
      <vt:lpstr>CSI</vt:lpstr>
      <vt:lpstr>IS</vt:lpstr>
      <vt:lpstr>CS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2023-07-13T21:17:58Z</dcterms:modified>
</cp:coreProperties>
</file>