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-my.sharepoint.com/personal/comesm_coned_com/Documents/NJ Clean Energy Act 5-2018/Second Trienium/RECO Tri2 filing/Workpapers/"/>
    </mc:Choice>
  </mc:AlternateContent>
  <xr:revisionPtr revIDLastSave="0" documentId="8_{2EEFB3D5-D0FF-438A-9DB0-296F519961D0}" xr6:coauthVersionLast="47" xr6:coauthVersionMax="47" xr10:uidLastSave="{00000000-0000-0000-0000-000000000000}"/>
  <bookViews>
    <workbookView xWindow="-120" yWindow="-120" windowWidth="29040" windowHeight="15840" activeTab="5" xr2:uid="{9461A154-0010-44B1-9D78-C6FF68E24570}"/>
  </bookViews>
  <sheets>
    <sheet name="Appendix A" sheetId="1" r:id="rId1"/>
    <sheet name="Appendix B" sheetId="2" r:id="rId2"/>
    <sheet name="Appendix C" sheetId="3" r:id="rId3"/>
    <sheet name="Appendix D" sheetId="4" r:id="rId4"/>
    <sheet name="Appendix E" sheetId="5" r:id="rId5"/>
    <sheet name="Appendix F" sheetId="6" r:id="rId6"/>
    <sheet name="Appendix G" sheetId="7" r:id="rId7"/>
  </sheets>
  <definedNames>
    <definedName name="_____sal2" localSheetId="0" hidden="1">{"SALARIOS",#N/A,FALSE,"Hoja3";"SUELDOS EMPLEADOS",#N/A,FALSE,"Hoja4";"SUELDOS EJECUTIVOS",#N/A,FALSE,"Hoja5"}</definedName>
    <definedName name="_____sal2" hidden="1">{"SALARIOS",#N/A,FALSE,"Hoja3";"SUELDOS EMPLEADOS",#N/A,FALSE,"Hoja4";"SUELDOS EJECUTIVOS",#N/A,FALSE,"Hoja5"}</definedName>
    <definedName name="____sal2" localSheetId="0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localSheetId="0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AMO_UniqueIdentifier" hidden="1">"'9c674437-296a-4f11-a3af-15f2d4c4c1df'"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Dist_Bin" hidden="1">#REF!</definedName>
    <definedName name="_Dist_Values" hidden="1">#REF!</definedName>
    <definedName name="_Fill" hidden="1">#REF!</definedName>
    <definedName name="_xlnm._FilterDatabase" localSheetId="4" hidden="1">'Appendix E'!$B$6:$S$97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Parse_In" hidden="1">#REF!</definedName>
    <definedName name="_Parse_Out" hidden="1">#REF!</definedName>
    <definedName name="_Sor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sfas" hidden="1">#REF!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asdfasdf" hidden="1">{"Tax Computation Current Month",#N/A,FALSE,"TAX COMPUTATION"}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omp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CWIP" hidden="1">{#N/A,#N/A,FALSE,"Sheet1"}</definedName>
    <definedName name="Depr" hidden="1">{"rates",#N/A,FALSE,"COSSUM"}</definedName>
    <definedName name="Employee" hidden="1">{"rates",#N/A,FALSE,"COSSUM"}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j" localSheetId="0" hidden="1">{"Portrait",#N/A,FALSE,"BOILER";"boiler_1",#N/A,FALSE,"BOILER";"boiler_2",#N/A,FALSE,"BOILER";"boiler_3",#N/A,FALSE,"BOILER";"results",#N/A,FALSE,"BOILER"}</definedName>
    <definedName name="jj" hidden="1">{"Portrait",#N/A,FALSE,"BOILER";"boiler_1",#N/A,FALSE,"BOILER";"boiler_2",#N/A,FALSE,"BOILER";"boiler_3",#N/A,FALSE,"BOILER";"results",#N/A,FALSE,"BOILER"}</definedName>
    <definedName name="old_1" hidden="1">#REF!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sadf4" localSheetId="0" hidden="1">{"Portrait",#N/A,FALSE,"BOILER";"boiler_1",#N/A,FALSE,"BOILER";"boiler_2",#N/A,FALSE,"BOILER";"boiler_3",#N/A,FALSE,"BOILER";"results",#N/A,FALSE,"BOILER"}</definedName>
    <definedName name="sadf4" hidden="1">{"Portrait",#N/A,FALSE,"BOILER";"boiler_1",#N/A,FALSE,"BOILER";"boiler_2",#N/A,FALSE,"BOILER";"boiler_3",#N/A,FALSE,"BOILER";"results",#N/A,FALSE,"BOILER"}</definedName>
    <definedName name="SAL" hidden="1">{"SCHEDULE M",#N/A,FALSE,"ORSCHM12"}</definedName>
    <definedName name="saraaksdf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ingle_Family_Detached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ummary" hidden="1">{#N/A,#N/A,FALSE,"Sheet1"}</definedName>
    <definedName name="test" hidden="1">{#N/A,#N/A,FALSE,"Month";#N/A,#N/A,FALSE,"Period";#N/A,#N/A,FALSE,"12 Month";#N/A,#N/A,FALSE,"Quarter"}</definedName>
    <definedName name="TextRefCopyRangeCount" hidden="1">5</definedName>
    <definedName name="w" localSheetId="0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kjetghjkwrh" localSheetId="0" hidden="1">{"Portrait",#N/A,FALSE,"BOILER";"boiler_1",#N/A,FALSE,"BOILER";"boiler_2",#N/A,FALSE,"BOILER";"boiler_3",#N/A,FALSE,"BOILER";"results",#N/A,FALSE,"BOILER"}</definedName>
    <definedName name="wkjetghjkwrh" hidden="1">{"Portrait",#N/A,FALSE,"BOILER";"boiler_1",#N/A,FALSE,"BOILER";"boiler_2",#N/A,FALSE,"BOILER";"boiler_3",#N/A,FALSE,"BOILER";"results",#N/A,FALSE,"BOILER"}</definedName>
    <definedName name="workpaper" hidden="1">{#N/A,#N/A,FALSE,"Month";#N/A,#N/A,FALSE,"Period";#N/A,#N/A,FALSE,"12 Month";#N/A,#N/A,FALSE,"Quarter"}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owrates." hidden="1">{"rates",#N/A,FALSE,"COSSUM"}</definedName>
    <definedName name="wrn.Annual." hidden="1">{"Consol Annual",#N/A,FALSE,"Consolidated";"ONR Annual",#N/A,FALSE,"Consolidated";"ONR Elec Annual",#N/A,FALSE,"Consolidated";"ONR Gas Annual",#N/A,FALSE,"Consolidated";"RECO Annual",#N/A,FALSE,"Consolidated";"Pike Annual",#N/A,FALSE,"Consolidated";"Clove Annual",#N/A,FALSE,"Consolidated";"ORDEVCO Annual",#N/A,FALSE,"Consolidated"}</definedName>
    <definedName name="wrn.Annual._.Del._.Rev." hidden="1">{"Consol Del Rev Annual",#N/A,FALSE,"Del Rev Summary";"O&amp;R Del Rev Annual",#N/A,FALSE,"Del Rev Summary";"RE Del Rev Annual",#N/A,FALSE,"Del Rev Summary";"PK Del Rev Annual",#N/A,FALSE,"Del Rev Summary";"O&amp;R Billed Del Rev Annual",#N/A,FALSE,"Del Rev Summary";"O&amp;R Unbilled Del Rev Annual",#N/A,FALSE,"Del Rev Summary";"RE Billed Del Rev Annual",#N/A,FALSE,"Del Rev Summary";"RE Unbilled Del Rev Annual",#N/A,FALSE,"Del Rev Summary";"PK Billed Del Rev Annual",#N/A,FALSE,"Pike Billed Rev";"PK Unbilled Del Rev Annual",#N/A,FALSE,"Del Rev Summary"}</definedName>
    <definedName name="wrn.Annual._.Del._.Sales." hidden="1">{"Consol Del Sales Annual",#N/A,FALSE,"Del Rev Summary";"O&amp;R Del Sales Annual",#N/A,FALSE,"Del Rev Summary";"RE Del Sales Annual",#N/A,FALSE,"Del Rev Summary";"PK Del Sales Annual",#N/A,FALSE,"Del Rev Summary";"O&amp;R Billed Del Sales Annual",#N/A,FALSE,"Del Rev Summary";"O&amp;R Unbilled Del Sales Annual",#N/A,FALSE,"Del Rev Summary";"RE Billed Del Sales Annual",#N/A,FALSE,"Del Rev Summary";"RE Unbilled Del Sales Annual",#N/A,FALSE,"Del Rev Summary";"PK Billed Del Sales Annual",#N/A,FALSE,"Del Rev Summary";"PK Unbilled Del Sales Annual",#N/A,FALSE,"Del Rev Summary"}</definedName>
    <definedName name="wrn.Annual._.Rate._.Years." hidden="1">{"OE Rate Years",#N/A,FALSE,"O&amp;R";"OG Rate Years",#N/A,FALSE,"O&amp;R";"RE Rate Years",#N/A,FALSE,"O&amp;R";"PE Rate Years",#N/A,FALSE,"O&amp;R";"PG Rate Years",#N/A,FALSE,"O&amp;R"}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." hidden="1">{"detail",#N/A,FALSE,"COSSUM"}</definedName>
    <definedName name="wrn.COST._.ALLOC._.STUDY._.1997._.CLFP.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localSheetId="0" hidden="1">{#N/A,#N/A,TRUE,"DATA INPUTS"}</definedName>
    <definedName name="wrn.DATA._.INPUTS." hidden="1">{#N/A,#N/A,TRUE,"DATA INPUTS"}</definedName>
    <definedName name="wrn.Debt._.Expense." hidden="1">{"Worksheet",#N/A,FALSE,"Sheet1"}</definedName>
    <definedName name="wrn.Del._.Rev._.Rpt." hidden="1">{"Del Rev 5 Yrs",#N/A,FALSE,"Del Rev Summary";"Del Rev  Yr1",#N/A,FALSE,"Del Rev Summary"}</definedName>
    <definedName name="wrn.Dept_Income_Statement." hidden="1">{#N/A,#N/A,FALSE,"Month";#N/A,#N/A,FALSE,"Period";#N/A,#N/A,FALSE,"12 Month";#N/A,#N/A,FALSE,"Quarter"}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C._.PRINT._.OUT." hidden="1">{#N/A,#N/A,FALSE,"JE051 PAGE 1 OF 3";#N/A,#N/A,FALSE,"JE051 PAGE 2 OF 3";#N/A,#N/A,FALSE,"JE051 PAGE 3 OF 3"}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Hardcopy." localSheetId="0" hidden="1">{"Portrait",#N/A,FALSE,"BOILER";"boiler_1",#N/A,FALSE,"BOILER";"boiler_2",#N/A,FALSE,"BOILER";"boiler_3",#N/A,FALSE,"BOILER";"results",#N/A,FALSE,"BOILER"}</definedName>
    <definedName name="wrn.Hardcopy." hidden="1">{"Portrait",#N/A,FALSE,"BOILER";"boiler_1",#N/A,FALSE,"BOILER";"boiler_2",#N/A,FALSE,"BOILER";"boiler_3",#N/A,FALSE,"BOILER";"results",#N/A,FALSE,"BOILER"}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Proposed._.Details." hidden="1">{"Prop 9 Pri Sum",#N/A,FALSE,"SC9 Pri - Sum";"Prop 9 Pri Win",#N/A,FALSE,"SC9 Pri - Sum";"Prop 9 Sub Sum",#N/A,FALSE,"SC9 Pri - Sum";"Prop 9 Sub Win",#N/A,FALSE,"SC9 Pri - Sum";"Prop 9 Trans Sum",#N/A,FALSE,"SC9 Pri - Sum";"Prop 9 Trans Win",#N/A,FALSE,"SC9 Pri - Sum";"Prop 22 Pri Sum",#N/A,FALSE,"SC9 Pri - Sum";"Prop 22 Pri Win",#N/A,FALSE,"SC9 Pri - Sum";"Prop 22 Sub Sum",#N/A,FALSE,"SC9 Pri - Sum";"Prop 22 Sub Win",#N/A,FALSE,"SC9 Pri - Sum";"Prop 22 Trans Sum",#N/A,FALSE,"SC9 Pri - Sum";"Prop 22 Trans Win",#N/A,FALSE,"SC9 Pri - Sum"}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oject._.Criteria." hidden="1">{#N/A,#N/A,FALSE,"Sheet1"}</definedName>
    <definedName name="wrn.Property._.Tax._.Expense._.Annual." hidden="1">{#N/A,#N/A,FALSE,"Consol Summary";#N/A,#N/A,FALSE,"ONR Report"}</definedName>
    <definedName name="wrn.RAK1." localSheetId="0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0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evReq." localSheetId="0" hidden="1">{#N/A,#N/A,FALSE,"Revenue Requirements";#N/A,#N/A,FALSE,"Capital Structure";#N/A,#N/A,FALSE,"Cost of Debt";#N/A,#N/A,FALSE,"Electric";#N/A,#N/A,FALSE,"Gas";#N/A,#N/A,FALSE,"CWC";#N/A,#N/A,FALSE,"Income Taxes"}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ales._.Rpt." hidden="1">{"Sales 5 Yrs",#N/A,FALSE,"Del Rev Summary";"Sales Yr1",#N/A,FALSE,"Del Rev Summary"}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hedule._.4." localSheetId="0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0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chedule._.M._.Current._.Period." hidden="1">{"Schedule M Current Period",#N/A,FALSE,"TAX COMPUTATION"}</definedName>
    <definedName name="wrn.Schedule._.M._.Report._.Current._.Month." hidden="1">{"Schedule M Current Month",#N/A,FALSE,"TAX COMPUTATION"}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ummary." localSheetId="0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ax._.Computation._.Current._.Month." hidden="1">{"Tax Computation Current Month",#N/A,FALSE,"TAX COMPUTATION"}</definedName>
    <definedName name="wrn.Tax._.Computation._.Current._.Period." hidden="1">{"Tax Computation Current Period",#N/A,FALSE,"TAX COMPUTATION"}</definedName>
    <definedName name="wrn.Tax._.Computation._.Report._.Current._.Month." hidden="1">{"Tax Computation Current Month",#N/A,FALSE,"TAX COMPUTATION"}</definedName>
    <definedName name="wrn.Variance._.Report." hidden="1">{#N/A,#N/A,TRUE,"Sheet5";#N/A,#N/A,TRUE,"Sheet5"}</definedName>
    <definedName name="wrn.Yr._.1._.Del._.Rev._.Monthly." hidden="1">{"Yr 1 Conso Del Rev Monthly",#N/A,FALSE,"Del Rev Summary";"Yr 1 O&amp;R Del Rev Monthly",#N/A,FALSE,"Del Rev Summary";"Yr 1 RE Del Rev Monthly",#N/A,FALSE,"Del Rev Summary";"Yr 1 PK Del Rev Monthly",#N/A,FALSE,"Del Rev Summary";"Yr 1 O&amp;R Billed Dev Rev Monthly",#N/A,FALSE,"Del Rev Summary";"Yr 1 O&amp;R Unbilled Del Rev Monthly",#N/A,FALSE,"Del Rev Summary";"Yr 1 RE Billed Del Rev Monthly",#N/A,FALSE,"Del Rev Summary";"Yr 1 RE Unbilled Del Rev Monthly",#N/A,FALSE,"Del Rev Summary";"Yr 1 PK Billed Del Rev Monthly",#N/A,FALSE,"Del Rev Summary";"Yr 1 PK Unbilled Del Rev Monthly",#N/A,FALSE,"Del Rev Summary"}</definedName>
    <definedName name="wrn.Yr._.1._.Del._.Sales._.Monthly." hidden="1">{"Yr 1 Consol Del Sales Monthly",#N/A,FALSE,"Del Rev Summary";"Yr 1 O&amp;R Del Sales Monthly",#N/A,FALSE,"Del Rev Summary";"Yr 1 RE Dev Sales Monthly",#N/A,FALSE,"Del Rev Summary";"Yr 1 PK Del Sales Monthly",#N/A,FALSE,"Del Rev Summary";"Yr 1 O&amp;R Billed Del Sales Monthly",#N/A,FALSE,"Del Rev Summary";"Yr 1 O&amp;R Unbilled Del Sales Monthly",#N/A,FALSE,"Del Rev Summary";"Yr 1 RE Billed Del Sales Monthly",#N/A,FALSE,"Del Rev Summary";"Yr 1 RE Unbilled Del Sales Monthly",#N/A,FALSE,"RECO Unbilled Sales";"Yr 1 PK Billed Del Sales Monthly",#N/A,FALSE,"Del Rev Summary";"Yr 1 PK Unbilled Del Sales Monthly",#N/A,FALSE,"Del Rev Summary"}</definedName>
    <definedName name="wrn.Yr._.1._.Monthly." hidden="1">{"Yr 1 Consol Monthly",#N/A,FALSE,"Consolidated";"Yr 1 ONR Monthly",#N/A,FALSE,"Consolidated";"Yr 1 ONR Elec Monthly",#N/A,FALSE,"Consolidated";"Yr 1 ONR Gas Monthly",#N/A,FALSE,"Consolidated";"Yr 1 RE Monthly",#N/A,FALSE,"Consolidated";"Yr 1 Pike Monthly",#N/A,FALSE,"Consolidated";"Yr 1 Pike Gas Monthly",#N/A,FALSE,"Consolidated"}</definedName>
    <definedName name="wrn.Yr._.2._.Del._.Rev._.Monthly." hidden="1">{"Yr 2 RE Del Rev Monthly",#N/A,FALSE,"Del Rev Summary";"Yr 2 Consol Del Rev Monthly",#N/A,FALSE,"Del Rev Summary";"Yr 2 PK Del Rev Monthly",#N/A,FALSE,"Del Rev Summary";"Yr 2 O&amp;R Unbilled Del Rev Monthly",#N/A,FALSE,"Del Rev Summary";"Yr 2 Del Rev Monthly",#N/A,FALSE,"Del Rev Summary";"Yr 2 O&amp;R Billed Del Rev Monthly",#N/A,FALSE,"Del Rev Summary";"Yr 2 RE Billed Del Rev Monthly",#N/A,FALSE,"Del Rev Summary";"Yr 2 RE Unbilled Del Rev Monthly",#N/A,FALSE,"Del Rev Summary";"Yr 2 PK Billed Del Rev Monthly",#N/A,FALSE,"Del Rev Summary";"Yr 2 PK Unbilled Del Rev Monthly",#N/A,FALSE,"Del Rev Summary"}</definedName>
    <definedName name="wrn.Yr._.2._.Del._.Sales._.Monthly." hidden="1">{"Yr 2 ConsolDel Sales Monthly",#N/A,FALSE,"Del Rev Summary";"Yr 2 O&amp;R Del Sales Monthly",#N/A,FALSE,"Del Rev Summary";"Yr 2 RE Del Sales Monthly",#N/A,FALSE,"Del Rev Summary";"Yr 2 PK Del Sales Monthly",#N/A,FALSE,"Del Rev Summary";"Yr 2 O&amp;R Billed Del Sales Monthly",#N/A,FALSE,"Del Rev Summary";"Yr 2 O&amp;R Unbilled Del Sales Monthly",#N/A,FALSE,"Del Rev Summary";"Yr 2 RE Billed Del Sales Monthly",#N/A,FALSE,"Del Rev Summary";"Yr 2 RE Unbilled Del Sales Monthly",#N/A,FALSE,"Del Rev Summary";"Yr 2 PK Billed Del Sales Monthly",#N/A,FALSE,"Del Rev Summary";"Yr 2 PK Unbilled Del Sales Monthly",#N/A,FALSE,"Del Rev Summary"}</definedName>
    <definedName name="wrn.Yr._.2._.Inc._.Stmt." hidden="1">{"Yr 2 Consol Monthly",#N/A,FALSE,"O&amp;R";"Yr 2 Elim Monthly",#N/A,FALSE,"O&amp;R";"Yr 2 O&amp;R Monthly",#N/A,FALSE,"O&amp;R";"Yr 2 OG Monthly",#N/A,FALSE,"O&amp;R";"Yr 2 OE Monthly",#N/A,FALSE,"O&amp;R";"Yr 2 RE Monthly",#N/A,FALSE,"O&amp;R";"Yr 2 Pike Monthly",#N/A,FALSE,"O&amp;R";"Yr 2 PE Monthly",#N/A,FALSE,"O&amp;R";"Yr 2 PG Monthly",#N/A,FALSE,"O&amp;R";"Yr 2 Clove Monthly",#N/A,FALSE,"O&amp;R";"Yr 2 Unreg Monthly",#N/A,FALSE,"O&amp;R"}</definedName>
    <definedName name="wrn.Yr._.2._.Monthly." hidden="1">{"Yr 2 Consol Monthly",#N/A,FALSE,"Consolidated";"Yr 2 ONR Monthly",#N/A,FALSE,"Consolidated";"Yr 2 ONR Elec Monthly",#N/A,FALSE,"Consolidated";"Yr 2 ONR Gas Monthly",#N/A,FALSE,"Consolidated";"Yr 2 RE Monthly",#N/A,FALSE,"Consolidated";"Yr 2 Pike Monthly",#N/A,FALSE,"Consolidated";"Yr 2 Pike Elec Monthly",#N/A,FALSE,"Consolidated";"Yr 2 Pike Gas Monthly",#N/A,FALSE,"Consolidated"}</definedName>
    <definedName name="wrn.Yr1._.Inc._.Stmt." hidden="1">{"YR 1 Consol Monthly",#N/A,FALSE,"O&amp;R";"Yr 1 Elim Monthly",#N/A,FALSE,"O&amp;R";"Yr 1 O&amp;R Monthly",#N/A,FALSE,"O&amp;R";"Yr 1 OE Monthly",#N/A,FALSE,"O&amp;R";"Yr 1 OG Monthly",#N/A,FALSE,"O&amp;R";"Yr 1 RE Monthly",#N/A,FALSE,"O&amp;R";"Yr 1 Pike Monthly",#N/A,FALSE,"O&amp;R";"Yr 1 PE Monthly",#N/A,FALSE,"O&amp;R";"Yr 1 PG Monthly",#N/A,FALSE,"O&amp;R";"Yr 1 Clove Monthly",#N/A,FALSE,"O&amp;R";"Yr 1 Unreg Monthly",#N/A,FALSE,"O&amp;R"}</definedName>
    <definedName name="wrn.Yr3._.Inc._.Stmt." hidden="1">{"Yr 3 Consol Monthly",#N/A,FALSE,"O&amp;R";"Yr 3 Elim Monthly",#N/A,FALSE,"O&amp;R";"Yr 3 O&amp;R Monthly",#N/A,FALSE,"O&amp;R";"Yr 3 OE Monthly",#N/A,FALSE,"O&amp;R";"Yr 3 OG Monthly",#N/A,FALSE,"O&amp;R";"Yr 3 RE Monthly",#N/A,FALSE,"O&amp;R";"Yr 3 Pike Monthly",#N/A,FALSE,"O&amp;R";"Yr 3 PE Monthly",#N/A,FALSE,"O&amp;R";"Yr 3 PG Monthly",#N/A,FALSE,"O&amp;R";"Yr 3 Clove Monthly",#N/A,FALSE,"O&amp;R";"Yr 3 Unreg Monthly",#N/A,FALSE,"O&amp;R"}</definedName>
    <definedName name="wrn.Yr4._.Inc._.Stmt." hidden="1">{"Yr 4 Consol Monthly",#N/A,FALSE,"O&amp;R";"Yr 4 Elim Monthly",#N/A,FALSE,"O&amp;R";"Yr 4 O&amp;R Monthly",#N/A,FALSE,"O&amp;R";"Yr OE Monthly",#N/A,FALSE,"O&amp;R";"Yr 4 OG Monthly",#N/A,FALSE,"O&amp;R";"Yr 4 RE Monthly",#N/A,FALSE,"O&amp;R";"Yr4 Pike Monthly",#N/A,FALSE,"O&amp;R";"Yr 4 PE Monthly",#N/A,FALSE,"O&amp;R";"Yr 4 PG Monthly",#N/A,FALSE,"O&amp;R";"Yr 4 Clove Monthly",#N/A,FALSE,"O&amp;R";"Yr 4 Unreg Monthly",#N/A,FALSE,"O&amp;R"}</definedName>
    <definedName name="wrn.Yr5._.Inc._.Stmt." hidden="1">{"Yr 5 Consol Monthly",#N/A,FALSE,"O&amp;R";"Yr 5 Elim Monthly",#N/A,FALSE,"O&amp;R";"Yr 5 O&amp;R Monthly",#N/A,FALSE,"O&amp;R";"Yr 5 OE Monthly",#N/A,FALSE,"O&amp;R";"Yr 5 OG Monthly",#N/A,FALSE,"O&amp;R";"Yr 5 RE Monthly",#N/A,FALSE,"O&amp;R";"Yr 5 Pike Monthly",#N/A,FALSE,"O&amp;R";"Yr 5 PE Monthly",#N/A,FALSE,"O&amp;R";"Yr 5 PG Monthly",#N/A,FALSE,"O&amp;R";"Yr 5 Clove Monthly",#N/A,FALSE,"O&amp;R";"Yr 5 Unreg Monthly",#N/A,FALSE,"O&amp;R"}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Row" hidden="1">#REF!</definedName>
    <definedName name="XRefCopy5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yy" hidden="1">{#N/A,#N/A,FALSE,"Sheet1"}</definedName>
    <definedName name="z" localSheetId="0" hidden="1">{"Portrait",#N/A,FALSE,"BOILER";"boiler_1",#N/A,FALSE,"BOILER";"boiler_2",#N/A,FALSE,"BOILER";"boiler_3",#N/A,FALSE,"BOILER";"results",#N/A,FALSE,"BOILER"}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G7" i="6"/>
  <c r="C7" i="6"/>
  <c r="F7" i="6"/>
  <c r="D7" i="6"/>
  <c r="J24" i="7"/>
  <c r="I24" i="7"/>
  <c r="AG13" i="7"/>
  <c r="AD13" i="7"/>
  <c r="Y13" i="7"/>
  <c r="V13" i="7"/>
  <c r="Q13" i="7"/>
  <c r="N13" i="7"/>
  <c r="I13" i="7"/>
  <c r="F13" i="7"/>
  <c r="AW11" i="7"/>
  <c r="AX11" i="7"/>
  <c r="AU11" i="7"/>
  <c r="AP11" i="7"/>
  <c r="AM11" i="7"/>
  <c r="AQ11" i="7" s="1"/>
  <c r="AA13" i="7"/>
  <c r="AO11" i="7"/>
  <c r="AN11" i="7"/>
  <c r="S13" i="7"/>
  <c r="K13" i="7"/>
  <c r="C13" i="7"/>
  <c r="AX10" i="7"/>
  <c r="AU10" i="7"/>
  <c r="AP10" i="7"/>
  <c r="AM10" i="7"/>
  <c r="AQ10" i="7" s="1"/>
  <c r="AO10" i="7"/>
  <c r="AN10" i="7"/>
  <c r="AX9" i="7"/>
  <c r="AX13" i="7" s="1"/>
  <c r="AU9" i="7"/>
  <c r="AU13" i="7" s="1"/>
  <c r="AM9" i="7"/>
  <c r="AM13" i="7" s="1"/>
  <c r="AH13" i="7"/>
  <c r="AF13" i="7"/>
  <c r="AE13" i="7"/>
  <c r="AC13" i="7"/>
  <c r="AB13" i="7"/>
  <c r="Z13" i="7"/>
  <c r="X13" i="7"/>
  <c r="W13" i="7"/>
  <c r="AN9" i="7"/>
  <c r="U13" i="7"/>
  <c r="T13" i="7"/>
  <c r="R13" i="7"/>
  <c r="P13" i="7"/>
  <c r="O13" i="7"/>
  <c r="M13" i="7"/>
  <c r="L13" i="7"/>
  <c r="J13" i="7"/>
  <c r="H13" i="7"/>
  <c r="G13" i="7"/>
  <c r="E13" i="7"/>
  <c r="D13" i="7"/>
  <c r="AT4" i="7"/>
  <c r="AI4" i="7"/>
  <c r="AT3" i="7"/>
  <c r="O95" i="5"/>
  <c r="L95" i="5"/>
  <c r="G94" i="5"/>
  <c r="E94" i="5"/>
  <c r="Q95" i="5"/>
  <c r="P95" i="5"/>
  <c r="N95" i="5"/>
  <c r="M95" i="5"/>
  <c r="J95" i="5"/>
  <c r="I95" i="5"/>
  <c r="Q92" i="5"/>
  <c r="I92" i="5"/>
  <c r="G91" i="5"/>
  <c r="H91" i="5"/>
  <c r="F91" i="5"/>
  <c r="H90" i="5"/>
  <c r="E90" i="5"/>
  <c r="F90" i="5"/>
  <c r="G90" i="5"/>
  <c r="E89" i="5"/>
  <c r="G89" i="5"/>
  <c r="F89" i="5"/>
  <c r="G88" i="5"/>
  <c r="E88" i="5"/>
  <c r="H88" i="5"/>
  <c r="E87" i="5"/>
  <c r="F87" i="5"/>
  <c r="G86" i="5"/>
  <c r="E86" i="5"/>
  <c r="H86" i="5"/>
  <c r="E85" i="5"/>
  <c r="F85" i="5"/>
  <c r="O92" i="5"/>
  <c r="O96" i="5" s="1"/>
  <c r="G84" i="5"/>
  <c r="G83" i="5"/>
  <c r="R92" i="5"/>
  <c r="M92" i="5"/>
  <c r="M96" i="5" s="1"/>
  <c r="L92" i="5"/>
  <c r="L96" i="5" s="1"/>
  <c r="K92" i="5"/>
  <c r="J92" i="5"/>
  <c r="J96" i="5" s="1"/>
  <c r="H83" i="5"/>
  <c r="F83" i="5"/>
  <c r="Q79" i="5"/>
  <c r="N79" i="5"/>
  <c r="G78" i="5"/>
  <c r="E78" i="5"/>
  <c r="I79" i="5"/>
  <c r="S79" i="5"/>
  <c r="R79" i="5"/>
  <c r="P79" i="5"/>
  <c r="O79" i="5"/>
  <c r="E77" i="5"/>
  <c r="L79" i="5"/>
  <c r="K79" i="5"/>
  <c r="J79" i="5"/>
  <c r="S76" i="5"/>
  <c r="S80" i="5" s="1"/>
  <c r="E75" i="5"/>
  <c r="F75" i="5"/>
  <c r="H74" i="5"/>
  <c r="E74" i="5"/>
  <c r="F74" i="5"/>
  <c r="G74" i="5"/>
  <c r="G72" i="5"/>
  <c r="E72" i="5"/>
  <c r="H72" i="5"/>
  <c r="F72" i="5"/>
  <c r="H71" i="5"/>
  <c r="E71" i="5"/>
  <c r="F71" i="5"/>
  <c r="G71" i="5"/>
  <c r="G70" i="5"/>
  <c r="E70" i="5"/>
  <c r="F70" i="5"/>
  <c r="G67" i="5"/>
  <c r="E67" i="5"/>
  <c r="H67" i="5"/>
  <c r="E66" i="5"/>
  <c r="F66" i="5"/>
  <c r="G65" i="5"/>
  <c r="Q76" i="5"/>
  <c r="Q80" i="5" s="1"/>
  <c r="K76" i="5"/>
  <c r="E65" i="5"/>
  <c r="P76" i="5"/>
  <c r="O76" i="5"/>
  <c r="O80" i="5" s="1"/>
  <c r="N76" i="5"/>
  <c r="N80" i="5" s="1"/>
  <c r="M76" i="5"/>
  <c r="L76" i="5"/>
  <c r="H64" i="5"/>
  <c r="H59" i="5"/>
  <c r="F59" i="5"/>
  <c r="G59" i="5"/>
  <c r="S60" i="5"/>
  <c r="G56" i="5"/>
  <c r="P60" i="5"/>
  <c r="M60" i="5"/>
  <c r="L60" i="5"/>
  <c r="K60" i="5"/>
  <c r="J60" i="5"/>
  <c r="I60" i="5"/>
  <c r="F56" i="5"/>
  <c r="O55" i="5"/>
  <c r="G54" i="5"/>
  <c r="E54" i="5"/>
  <c r="F54" i="5"/>
  <c r="G51" i="5"/>
  <c r="E50" i="5"/>
  <c r="F50" i="5"/>
  <c r="G49" i="5"/>
  <c r="Q55" i="5"/>
  <c r="E49" i="5"/>
  <c r="P55" i="5"/>
  <c r="L55" i="5"/>
  <c r="L61" i="5" s="1"/>
  <c r="H48" i="5"/>
  <c r="R44" i="5"/>
  <c r="P44" i="5"/>
  <c r="N44" i="5"/>
  <c r="J44" i="5"/>
  <c r="F43" i="5"/>
  <c r="G43" i="5"/>
  <c r="E43" i="5"/>
  <c r="G42" i="5"/>
  <c r="L44" i="5"/>
  <c r="Q44" i="5"/>
  <c r="M44" i="5"/>
  <c r="K44" i="5"/>
  <c r="H41" i="5"/>
  <c r="L40" i="5"/>
  <c r="L45" i="5" s="1"/>
  <c r="G39" i="5"/>
  <c r="E39" i="5"/>
  <c r="G36" i="5"/>
  <c r="E36" i="5"/>
  <c r="F36" i="5"/>
  <c r="E35" i="5"/>
  <c r="F35" i="5"/>
  <c r="G35" i="5"/>
  <c r="G34" i="5"/>
  <c r="P40" i="5"/>
  <c r="F34" i="5"/>
  <c r="S40" i="5"/>
  <c r="Q40" i="5"/>
  <c r="Q45" i="5" s="1"/>
  <c r="O40" i="5"/>
  <c r="M40" i="5"/>
  <c r="M45" i="5" s="1"/>
  <c r="K40" i="5"/>
  <c r="G33" i="5"/>
  <c r="E33" i="5"/>
  <c r="S29" i="5"/>
  <c r="Q29" i="5"/>
  <c r="O29" i="5"/>
  <c r="O30" i="5" s="1"/>
  <c r="M29" i="5"/>
  <c r="K29" i="5"/>
  <c r="I29" i="5"/>
  <c r="P29" i="5"/>
  <c r="L29" i="5"/>
  <c r="Q27" i="5"/>
  <c r="I27" i="5"/>
  <c r="I30" i="5" s="1"/>
  <c r="G26" i="5"/>
  <c r="E26" i="5"/>
  <c r="F26" i="5"/>
  <c r="O27" i="5"/>
  <c r="M27" i="5"/>
  <c r="K27" i="5"/>
  <c r="E25" i="5"/>
  <c r="H23" i="5"/>
  <c r="L27" i="5"/>
  <c r="L30" i="5" s="1"/>
  <c r="F23" i="5"/>
  <c r="S19" i="5"/>
  <c r="N19" i="5"/>
  <c r="L19" i="5"/>
  <c r="K19" i="5"/>
  <c r="M19" i="5"/>
  <c r="F18" i="5"/>
  <c r="G18" i="5"/>
  <c r="E18" i="5"/>
  <c r="G17" i="5"/>
  <c r="P19" i="5"/>
  <c r="E17" i="5"/>
  <c r="J19" i="5"/>
  <c r="F17" i="5"/>
  <c r="H15" i="5"/>
  <c r="G15" i="5"/>
  <c r="E14" i="5"/>
  <c r="G14" i="5"/>
  <c r="G11" i="5"/>
  <c r="F11" i="5"/>
  <c r="E11" i="5"/>
  <c r="G10" i="5"/>
  <c r="F10" i="5"/>
  <c r="E9" i="5"/>
  <c r="F9" i="5"/>
  <c r="S16" i="5"/>
  <c r="S20" i="5" s="1"/>
  <c r="Q16" i="5"/>
  <c r="P16" i="5"/>
  <c r="P20" i="5" s="1"/>
  <c r="L16" i="5"/>
  <c r="L20" i="5" s="1"/>
  <c r="K16" i="5"/>
  <c r="C7" i="3"/>
  <c r="C63" i="2"/>
  <c r="F62" i="2"/>
  <c r="C62" i="2"/>
  <c r="C61" i="2"/>
  <c r="C60" i="2"/>
  <c r="C59" i="2"/>
  <c r="C58" i="2"/>
  <c r="C57" i="2"/>
  <c r="C56" i="2"/>
  <c r="C55" i="2"/>
  <c r="C54" i="2"/>
  <c r="C53" i="2"/>
  <c r="M47" i="2"/>
  <c r="F59" i="2"/>
  <c r="I62" i="2"/>
  <c r="M31" i="2"/>
  <c r="F61" i="2"/>
  <c r="J17" i="2"/>
  <c r="C17" i="2"/>
  <c r="M16" i="2"/>
  <c r="M15" i="2"/>
  <c r="H62" i="2"/>
  <c r="G62" i="2"/>
  <c r="M14" i="2"/>
  <c r="M13" i="2"/>
  <c r="M11" i="2"/>
  <c r="M10" i="2"/>
  <c r="M7" i="2"/>
  <c r="L17" i="2"/>
  <c r="H17" i="2"/>
  <c r="G17" i="2"/>
  <c r="F17" i="2"/>
  <c r="E17" i="2"/>
  <c r="D17" i="2"/>
  <c r="N14" i="1"/>
  <c r="M14" i="1"/>
  <c r="L14" i="1"/>
  <c r="L13" i="1"/>
  <c r="N13" i="1"/>
  <c r="M13" i="1"/>
  <c r="M12" i="1"/>
  <c r="L12" i="1"/>
  <c r="N12" i="1"/>
  <c r="L11" i="1"/>
  <c r="N11" i="1"/>
  <c r="M11" i="1"/>
  <c r="M10" i="1"/>
  <c r="L10" i="1"/>
  <c r="N10" i="1"/>
  <c r="L9" i="1"/>
  <c r="N9" i="1"/>
  <c r="M9" i="1"/>
  <c r="M8" i="1"/>
  <c r="L8" i="1"/>
  <c r="N8" i="1"/>
  <c r="N7" i="1"/>
  <c r="M7" i="1"/>
  <c r="M6" i="1"/>
  <c r="L6" i="1"/>
  <c r="N6" i="1"/>
  <c r="N5" i="1"/>
  <c r="M5" i="1"/>
  <c r="L4" i="1"/>
  <c r="K15" i="1"/>
  <c r="J15" i="1"/>
  <c r="H15" i="1"/>
  <c r="G15" i="1"/>
  <c r="F15" i="1"/>
  <c r="D15" i="1"/>
  <c r="C15" i="1"/>
  <c r="I96" i="5" l="1"/>
  <c r="K20" i="5"/>
  <c r="F19" i="5"/>
  <c r="Q96" i="5"/>
  <c r="K30" i="5"/>
  <c r="E19" i="5"/>
  <c r="M30" i="5"/>
  <c r="K80" i="5"/>
  <c r="L80" i="5"/>
  <c r="C64" i="2"/>
  <c r="L7" i="1"/>
  <c r="E15" i="1"/>
  <c r="N4" i="1"/>
  <c r="N15" i="1" s="1"/>
  <c r="M4" i="1"/>
  <c r="M15" i="1" s="1"/>
  <c r="I15" i="1"/>
  <c r="L5" i="1"/>
  <c r="L15" i="1" s="1"/>
  <c r="M27" i="2"/>
  <c r="H28" i="5"/>
  <c r="H29" i="5" s="1"/>
  <c r="K17" i="2"/>
  <c r="E59" i="2"/>
  <c r="D53" i="2"/>
  <c r="J29" i="5"/>
  <c r="F28" i="5"/>
  <c r="F29" i="5" s="1"/>
  <c r="R29" i="5"/>
  <c r="G28" i="5"/>
  <c r="G29" i="5" s="1"/>
  <c r="H33" i="5"/>
  <c r="E34" i="5"/>
  <c r="E40" i="5" s="1"/>
  <c r="N40" i="5"/>
  <c r="N45" i="5" s="1"/>
  <c r="H34" i="5"/>
  <c r="H35" i="5"/>
  <c r="J16" i="5"/>
  <c r="J20" i="5" s="1"/>
  <c r="M9" i="2"/>
  <c r="E62" i="2"/>
  <c r="J33" i="2"/>
  <c r="M32" i="2"/>
  <c r="E53" i="2"/>
  <c r="K45" i="5"/>
  <c r="M12" i="2"/>
  <c r="M22" i="2"/>
  <c r="F33" i="2"/>
  <c r="G59" i="2"/>
  <c r="M16" i="5"/>
  <c r="M20" i="5" s="1"/>
  <c r="E8" i="5"/>
  <c r="H14" i="5"/>
  <c r="F14" i="5"/>
  <c r="M55" i="5"/>
  <c r="M61" i="5" s="1"/>
  <c r="E51" i="5"/>
  <c r="L53" i="2"/>
  <c r="I17" i="2"/>
  <c r="P27" i="5"/>
  <c r="P30" i="5" s="1"/>
  <c r="E23" i="5"/>
  <c r="E27" i="5" s="1"/>
  <c r="F33" i="5"/>
  <c r="I40" i="5"/>
  <c r="H56" i="5"/>
  <c r="H59" i="2"/>
  <c r="G53" i="2"/>
  <c r="P61" i="5"/>
  <c r="F8" i="5"/>
  <c r="I16" i="5"/>
  <c r="M6" i="2"/>
  <c r="M8" i="2"/>
  <c r="G33" i="2"/>
  <c r="D62" i="2"/>
  <c r="H33" i="2"/>
  <c r="I59" i="2"/>
  <c r="G8" i="5"/>
  <c r="G16" i="5" s="1"/>
  <c r="O16" i="5"/>
  <c r="G9" i="5"/>
  <c r="H9" i="5"/>
  <c r="E10" i="5"/>
  <c r="S44" i="5"/>
  <c r="S45" i="5" s="1"/>
  <c r="G41" i="5"/>
  <c r="G44" i="5" s="1"/>
  <c r="D59" i="2"/>
  <c r="L59" i="2"/>
  <c r="E33" i="2"/>
  <c r="K59" i="2"/>
  <c r="J59" i="2"/>
  <c r="H8" i="5"/>
  <c r="H11" i="5"/>
  <c r="S27" i="5"/>
  <c r="S30" i="5" s="1"/>
  <c r="G25" i="5"/>
  <c r="Q30" i="5"/>
  <c r="H39" i="5"/>
  <c r="F39" i="5"/>
  <c r="H50" i="5"/>
  <c r="G50" i="5"/>
  <c r="Q60" i="5"/>
  <c r="Q61" i="5" s="1"/>
  <c r="I76" i="5"/>
  <c r="I80" i="5" s="1"/>
  <c r="H65" i="5"/>
  <c r="F65" i="5"/>
  <c r="F48" i="5"/>
  <c r="J55" i="5"/>
  <c r="J61" i="5" s="1"/>
  <c r="G48" i="5"/>
  <c r="G55" i="5" s="1"/>
  <c r="R55" i="5"/>
  <c r="N16" i="5"/>
  <c r="N20" i="5" s="1"/>
  <c r="H10" i="5"/>
  <c r="F15" i="5"/>
  <c r="E15" i="5"/>
  <c r="O19" i="5"/>
  <c r="H18" i="5"/>
  <c r="J27" i="5"/>
  <c r="R27" i="5"/>
  <c r="R30" i="5" s="1"/>
  <c r="G23" i="5"/>
  <c r="H26" i="5"/>
  <c r="K55" i="5"/>
  <c r="K61" i="5" s="1"/>
  <c r="S55" i="5"/>
  <c r="S61" i="5" s="1"/>
  <c r="H54" i="5"/>
  <c r="H84" i="5"/>
  <c r="F84" i="5"/>
  <c r="E91" i="5"/>
  <c r="H17" i="5"/>
  <c r="R19" i="5"/>
  <c r="P45" i="5"/>
  <c r="H36" i="5"/>
  <c r="J40" i="5"/>
  <c r="J45" i="5" s="1"/>
  <c r="H43" i="5"/>
  <c r="H51" i="5"/>
  <c r="P80" i="5"/>
  <c r="N92" i="5"/>
  <c r="N96" i="5" s="1"/>
  <c r="R95" i="5"/>
  <c r="R96" i="5" s="1"/>
  <c r="H93" i="5"/>
  <c r="G93" i="5"/>
  <c r="G95" i="5" s="1"/>
  <c r="I19" i="5"/>
  <c r="Q19" i="5"/>
  <c r="Q20" i="5" s="1"/>
  <c r="H49" i="5"/>
  <c r="F49" i="5"/>
  <c r="I55" i="5"/>
  <c r="I61" i="5" s="1"/>
  <c r="F57" i="5"/>
  <c r="F60" i="5" s="1"/>
  <c r="E57" i="5"/>
  <c r="H66" i="5"/>
  <c r="H76" i="5" s="1"/>
  <c r="G66" i="5"/>
  <c r="H75" i="5"/>
  <c r="G75" i="5"/>
  <c r="M79" i="5"/>
  <c r="M80" i="5" s="1"/>
  <c r="H87" i="5"/>
  <c r="H89" i="5"/>
  <c r="K95" i="5"/>
  <c r="K96" i="5" s="1"/>
  <c r="S95" i="5"/>
  <c r="G19" i="5"/>
  <c r="N29" i="5"/>
  <c r="E28" i="5"/>
  <c r="E29" i="5" s="1"/>
  <c r="R40" i="5"/>
  <c r="R45" i="5" s="1"/>
  <c r="O44" i="5"/>
  <c r="O45" i="5" s="1"/>
  <c r="N55" i="5"/>
  <c r="E56" i="5"/>
  <c r="E60" i="5" s="1"/>
  <c r="N60" i="5"/>
  <c r="J76" i="5"/>
  <c r="J80" i="5" s="1"/>
  <c r="F64" i="5"/>
  <c r="R76" i="5"/>
  <c r="R80" i="5" s="1"/>
  <c r="G64" i="5"/>
  <c r="E79" i="5"/>
  <c r="P92" i="5"/>
  <c r="P96" i="5" s="1"/>
  <c r="H94" i="5"/>
  <c r="R16" i="5"/>
  <c r="N27" i="5"/>
  <c r="N30" i="5" s="1"/>
  <c r="H25" i="5"/>
  <c r="H27" i="5" s="1"/>
  <c r="H30" i="5" s="1"/>
  <c r="F25" i="5"/>
  <c r="F27" i="5" s="1"/>
  <c r="G40" i="5"/>
  <c r="G45" i="5" s="1"/>
  <c r="E41" i="5"/>
  <c r="E42" i="5"/>
  <c r="O60" i="5"/>
  <c r="O61" i="5" s="1"/>
  <c r="E59" i="5"/>
  <c r="H70" i="5"/>
  <c r="H85" i="5"/>
  <c r="G85" i="5"/>
  <c r="AN13" i="7"/>
  <c r="F41" i="5"/>
  <c r="F51" i="5"/>
  <c r="R60" i="5"/>
  <c r="F67" i="5"/>
  <c r="F78" i="5"/>
  <c r="F88" i="5"/>
  <c r="AP9" i="7"/>
  <c r="AP13" i="7" s="1"/>
  <c r="F77" i="5"/>
  <c r="F79" i="5" s="1"/>
  <c r="S92" i="5"/>
  <c r="S96" i="5" s="1"/>
  <c r="AI5" i="7"/>
  <c r="AT13" i="7"/>
  <c r="I44" i="5"/>
  <c r="E48" i="5"/>
  <c r="E64" i="5"/>
  <c r="E76" i="5" s="1"/>
  <c r="G77" i="5"/>
  <c r="G79" i="5" s="1"/>
  <c r="H78" i="5"/>
  <c r="F86" i="5"/>
  <c r="F92" i="5" s="1"/>
  <c r="G87" i="5"/>
  <c r="E93" i="5"/>
  <c r="E95" i="5" s="1"/>
  <c r="F94" i="5"/>
  <c r="H77" i="5"/>
  <c r="E84" i="5"/>
  <c r="F93" i="5"/>
  <c r="AW10" i="7"/>
  <c r="AV13" i="7"/>
  <c r="E83" i="5"/>
  <c r="AW9" i="7"/>
  <c r="AO9" i="7"/>
  <c r="AO13" i="7" s="1"/>
  <c r="G92" i="5" l="1"/>
  <c r="G96" i="5" s="1"/>
  <c r="F30" i="5"/>
  <c r="G27" i="5"/>
  <c r="G30" i="5" s="1"/>
  <c r="E55" i="5"/>
  <c r="H55" i="5"/>
  <c r="H16" i="5"/>
  <c r="H92" i="5"/>
  <c r="O20" i="5"/>
  <c r="E16" i="5"/>
  <c r="E20" i="5" s="1"/>
  <c r="G76" i="5"/>
  <c r="G80" i="5" s="1"/>
  <c r="M62" i="2"/>
  <c r="M59" i="2"/>
  <c r="H96" i="5"/>
  <c r="K56" i="2"/>
  <c r="K64" i="2" s="1"/>
  <c r="L56" i="2"/>
  <c r="L64" i="2" s="1"/>
  <c r="I61" i="2"/>
  <c r="F95" i="5"/>
  <c r="F96" i="5" s="1"/>
  <c r="E56" i="2"/>
  <c r="I49" i="2"/>
  <c r="H56" i="2"/>
  <c r="G56" i="2"/>
  <c r="F56" i="2"/>
  <c r="M23" i="2"/>
  <c r="D33" i="2"/>
  <c r="I33" i="2"/>
  <c r="E80" i="5"/>
  <c r="E44" i="5"/>
  <c r="N61" i="5"/>
  <c r="M29" i="2"/>
  <c r="G55" i="2"/>
  <c r="I55" i="2"/>
  <c r="H55" i="2"/>
  <c r="F55" i="2"/>
  <c r="G54" i="2"/>
  <c r="I58" i="2"/>
  <c r="E58" i="2"/>
  <c r="G58" i="2"/>
  <c r="F58" i="2"/>
  <c r="L58" i="2"/>
  <c r="J58" i="2"/>
  <c r="H58" i="2"/>
  <c r="M44" i="2"/>
  <c r="M28" i="2"/>
  <c r="D54" i="2"/>
  <c r="H19" i="5"/>
  <c r="H20" i="5" s="1"/>
  <c r="G20" i="5"/>
  <c r="H79" i="5"/>
  <c r="H80" i="5" s="1"/>
  <c r="E61" i="5"/>
  <c r="J30" i="5"/>
  <c r="R61" i="5"/>
  <c r="M17" i="2"/>
  <c r="M26" i="2"/>
  <c r="F60" i="2"/>
  <c r="H60" i="2"/>
  <c r="G60" i="2"/>
  <c r="I60" i="2"/>
  <c r="AW13" i="7"/>
  <c r="E45" i="5"/>
  <c r="H53" i="2"/>
  <c r="E55" i="2"/>
  <c r="M24" i="2"/>
  <c r="F16" i="5"/>
  <c r="F20" i="5" s="1"/>
  <c r="F40" i="5"/>
  <c r="E57" i="2"/>
  <c r="G49" i="2"/>
  <c r="F57" i="2"/>
  <c r="I57" i="2"/>
  <c r="H57" i="2"/>
  <c r="H42" i="5"/>
  <c r="H44" i="5" s="1"/>
  <c r="F42" i="5"/>
  <c r="F44" i="5" s="1"/>
  <c r="G61" i="5"/>
  <c r="I20" i="5"/>
  <c r="I45" i="5"/>
  <c r="E92" i="5"/>
  <c r="E96" i="5" s="1"/>
  <c r="AQ9" i="7"/>
  <c r="AQ13" i="7" s="1"/>
  <c r="F76" i="5"/>
  <c r="F80" i="5" s="1"/>
  <c r="H95" i="5"/>
  <c r="F55" i="5"/>
  <c r="F61" i="5" s="1"/>
  <c r="H61" i="2"/>
  <c r="G61" i="2"/>
  <c r="E61" i="2"/>
  <c r="H54" i="2"/>
  <c r="K33" i="2"/>
  <c r="E30" i="5"/>
  <c r="F49" i="2"/>
  <c r="E54" i="2"/>
  <c r="I54" i="2"/>
  <c r="I53" i="2"/>
  <c r="D63" i="2"/>
  <c r="E63" i="2"/>
  <c r="I63" i="2"/>
  <c r="H63" i="2"/>
  <c r="G63" i="2"/>
  <c r="K63" i="2"/>
  <c r="F63" i="2"/>
  <c r="H40" i="5"/>
  <c r="H45" i="5" s="1"/>
  <c r="AJ13" i="7"/>
  <c r="AI13" i="7"/>
  <c r="AT5" i="7"/>
  <c r="H57" i="5"/>
  <c r="H60" i="5" s="1"/>
  <c r="H61" i="5" s="1"/>
  <c r="G57" i="5"/>
  <c r="G60" i="5" s="1"/>
  <c r="R20" i="5"/>
  <c r="M30" i="2"/>
  <c r="M25" i="2"/>
  <c r="F53" i="2"/>
  <c r="L33" i="2"/>
  <c r="E60" i="2"/>
  <c r="M38" i="2"/>
  <c r="D61" i="2"/>
  <c r="M33" i="2" l="1"/>
  <c r="E64" i="2"/>
  <c r="M45" i="2"/>
  <c r="D60" i="2"/>
  <c r="M60" i="2" s="1"/>
  <c r="K49" i="2"/>
  <c r="F45" i="5"/>
  <c r="L49" i="2"/>
  <c r="I56" i="2"/>
  <c r="M42" i="2"/>
  <c r="M61" i="2"/>
  <c r="M48" i="2"/>
  <c r="M39" i="2"/>
  <c r="D49" i="2"/>
  <c r="F54" i="2"/>
  <c r="M54" i="2" s="1"/>
  <c r="J49" i="2"/>
  <c r="J56" i="2"/>
  <c r="J64" i="2" s="1"/>
  <c r="G57" i="2"/>
  <c r="G64" i="2" s="1"/>
  <c r="M63" i="2"/>
  <c r="D57" i="2"/>
  <c r="M57" i="2" s="1"/>
  <c r="M43" i="2"/>
  <c r="D58" i="2"/>
  <c r="M58" i="2" s="1"/>
  <c r="I64" i="2"/>
  <c r="D55" i="2"/>
  <c r="M40" i="2"/>
  <c r="M41" i="2"/>
  <c r="H49" i="2"/>
  <c r="D7" i="3"/>
  <c r="E49" i="2"/>
  <c r="M53" i="2"/>
  <c r="M46" i="2"/>
  <c r="H64" i="2"/>
  <c r="D56" i="2"/>
  <c r="M56" i="2" s="1"/>
  <c r="M49" i="2" l="1"/>
  <c r="M55" i="2"/>
  <c r="M64" i="2" s="1"/>
  <c r="D64" i="2"/>
  <c r="F64" i="2"/>
</calcChain>
</file>

<file path=xl/sharedStrings.xml><?xml version="1.0" encoding="utf-8"?>
<sst xmlns="http://schemas.openxmlformats.org/spreadsheetml/2006/main" count="803" uniqueCount="151">
  <si>
    <t>Appendix A: Program Participants &amp; Energy Savings by Program Year (MFRs II.a.vii &amp; II.a.viii)</t>
  </si>
  <si>
    <t>Program</t>
  </si>
  <si>
    <t>PY4
Participants</t>
  </si>
  <si>
    <t>PY4 Net Annual Energy Savings (kwh)</t>
  </si>
  <si>
    <t>PY4 Net Annual Energy Savings (therms)</t>
  </si>
  <si>
    <t>PY5
Participants</t>
  </si>
  <si>
    <t>PY5 Net Annual Energy Savings (kwh)</t>
  </si>
  <si>
    <t>PY5 Net Annual Energy Savings (therms)</t>
  </si>
  <si>
    <t>PY6
Participants</t>
  </si>
  <si>
    <t>PY6 Net Annual Energy Savings (kwh)</t>
  </si>
  <si>
    <t>PY6 Net Annual Energy Savings (therms)</t>
  </si>
  <si>
    <t>Total
Participants</t>
  </si>
  <si>
    <t>Total Net Annual Energy Savings (kwh)</t>
  </si>
  <si>
    <t>Total Net Annual Energy Savings (therms)</t>
  </si>
  <si>
    <t>Commercial &amp; Industrial</t>
  </si>
  <si>
    <t>C&amp;I Direct Install</t>
  </si>
  <si>
    <t>C&amp;I Prescriptive/Custom</t>
  </si>
  <si>
    <t>Energy Solutions for Business</t>
  </si>
  <si>
    <t>Multifamily</t>
  </si>
  <si>
    <t>Residential</t>
  </si>
  <si>
    <t>Residential Efficient Products</t>
  </si>
  <si>
    <t>Whole Home</t>
  </si>
  <si>
    <t>Income Qualified</t>
  </si>
  <si>
    <t>Behavioral</t>
  </si>
  <si>
    <t>Next Generation Savings</t>
  </si>
  <si>
    <t>Peak Demand Reduction</t>
  </si>
  <si>
    <t>Building Decarbonization</t>
  </si>
  <si>
    <t>Portfolio Total</t>
  </si>
  <si>
    <t>C&amp;I</t>
  </si>
  <si>
    <t>Appendix B: Program Budgets and Costs by Program Year (MFRs II.a.ix &amp; II.a.x)</t>
  </si>
  <si>
    <t>Health &amp; Safety</t>
  </si>
  <si>
    <t>Workforce Development</t>
  </si>
  <si>
    <t>Program Year 4</t>
  </si>
  <si>
    <t>Capital Cost</t>
  </si>
  <si>
    <t>Utility Admin- istration</t>
  </si>
  <si>
    <t>Marketing and Outreach</t>
  </si>
  <si>
    <t>Outside Services</t>
  </si>
  <si>
    <t>Incentives -Rebates and Loans</t>
  </si>
  <si>
    <t>Inspections and QC</t>
  </si>
  <si>
    <t>Evaluation</t>
  </si>
  <si>
    <t>Outreach to Community-Based Organizations</t>
  </si>
  <si>
    <t>Total Budget</t>
  </si>
  <si>
    <t>Program Year 5</t>
  </si>
  <si>
    <t>Program Year 6</t>
  </si>
  <si>
    <t>Total Program Years 4-6</t>
  </si>
  <si>
    <t>Appendix C: Total Budget Summary, Including Annual Budget Summary and Joint Budgets with Partner Utilities (MFR II.b.iv)</t>
  </si>
  <si>
    <t>Program Year</t>
  </si>
  <si>
    <t>Total Budget Summary</t>
  </si>
  <si>
    <t>Lead Program Budget</t>
  </si>
  <si>
    <t>Total</t>
  </si>
  <si>
    <t xml:space="preserve">Appendix D: Forecasted Average Cost to Achieve Each Unit of Energy Savings in Each Sector (MFR II.b.vi) </t>
  </si>
  <si>
    <t>Energy Efficiency Programs</t>
  </si>
  <si>
    <t>Demand Response Program</t>
  </si>
  <si>
    <t>Building Decarbonization Program</t>
  </si>
  <si>
    <t>Sector</t>
  </si>
  <si>
    <t>Total $/ Lifetime kWh</t>
  </si>
  <si>
    <t>Total $/ Lifetime Therms</t>
  </si>
  <si>
    <t>Total $/ Lifetime kW</t>
  </si>
  <si>
    <t>Total $/ Lifetime MMBtu</t>
  </si>
  <si>
    <t>Demand Response</t>
  </si>
  <si>
    <t>Appendix E: Benefit Cost Analysis (MFR II.b.v; MFR V.a through MFR V.e)</t>
  </si>
  <si>
    <t>Cost Test</t>
  </si>
  <si>
    <t> </t>
  </si>
  <si>
    <t>Total Residential Programs</t>
  </si>
  <si>
    <t>Total Commercial &amp; Industrial Programs</t>
  </si>
  <si>
    <t>Total Cross-Sector Programs</t>
  </si>
  <si>
    <t>Total Portfolio</t>
  </si>
  <si>
    <t>Total Resource Costs Tests (TRC)</t>
  </si>
  <si>
    <t>Lifetime Avoided Wholesale Electric Energy and Ancillary Costs</t>
  </si>
  <si>
    <t>Lifetime Avoided Wholesale Electric Capacity Costs</t>
  </si>
  <si>
    <t>Lifetime Avoided Wholesale Natural Gas Costs</t>
  </si>
  <si>
    <t>Lifetime DRIPE Benefits (E&amp;G)</t>
  </si>
  <si>
    <t>Lifetime Avoided RPS REC Purchase Costs</t>
  </si>
  <si>
    <t>n/a</t>
  </si>
  <si>
    <t>Lifetime Avoided Wholesale Volatility Costs (E&amp;G)</t>
  </si>
  <si>
    <t>Lifetime Avoided T&amp;D Costs (E&amp;G)</t>
  </si>
  <si>
    <t>Lifetime Avoided Delivered Fuels Costs</t>
  </si>
  <si>
    <t>Total Benefit</t>
  </si>
  <si>
    <t>Lifetime Incremental Costs</t>
  </si>
  <si>
    <t>Lifetime Administration Costs</t>
  </si>
  <si>
    <t>Total Costs</t>
  </si>
  <si>
    <t>Benefit-Cost Ratio</t>
  </si>
  <si>
    <t>Participant Cost Test (PCT)</t>
  </si>
  <si>
    <t>Lifetime Avoided Retail Electric Costs</t>
  </si>
  <si>
    <t>Lifetime Avoided Retail Natural Gas Costs</t>
  </si>
  <si>
    <t>Lifetime Program Incentive Costs</t>
  </si>
  <si>
    <t>Lifetime Time-Value of Loan Repayments</t>
  </si>
  <si>
    <t>Lifetime Participant Costs</t>
  </si>
  <si>
    <t>Program Administrator Cost Test (PAC)</t>
  </si>
  <si>
    <t>Lifetime Avoided Wholesale Volatility Costs</t>
  </si>
  <si>
    <t>Lifetime Avoided T&amp;D Costs</t>
  </si>
  <si>
    <t>Lifetime Program Investment Costs</t>
  </si>
  <si>
    <t>Ratepayer Impact Measure Test (RIM)</t>
  </si>
  <si>
    <t>Lifetime Re-Allocated Distribution Costs</t>
  </si>
  <si>
    <t>Societal Cost Test (SCT)</t>
  </si>
  <si>
    <t>Lifetime Avoided Emissions Damages</t>
  </si>
  <si>
    <t>Job and Savings Multiplier Benefits</t>
  </si>
  <si>
    <t>Non-Energy Benefit Adder</t>
  </si>
  <si>
    <t>Low-Income Adder</t>
  </si>
  <si>
    <t>New Jersey Cost Test (NJCT)</t>
  </si>
  <si>
    <t>Appendix F: Quantitative Performance Indicators by Program Year (MFR VII.a &amp; MFR VII.b)</t>
  </si>
  <si>
    <t>Net Annual Energy Savings (Source MMBtu)</t>
  </si>
  <si>
    <t>Net Annual Demand Savings (Peak MW)</t>
  </si>
  <si>
    <t>Net Annual Demand Savings (Peak-day therm)</t>
  </si>
  <si>
    <t>Net Lifetime Energy Savings (Source MMBtu)</t>
  </si>
  <si>
    <t>LMI and OBC Net Lifetime Energy Savings (Source MMBtu)</t>
  </si>
  <si>
    <t>Small Business Net Lifetime Energy Savings (Source MMBtu)</t>
  </si>
  <si>
    <t>Cost to Achieve 
($/ Lifetime Source MMBtu)</t>
  </si>
  <si>
    <t>Appendix G: Additional Utility-Led Initiatives</t>
  </si>
  <si>
    <t xml:space="preserve">Building Decarbonization Metrics (BD MFRs VII.a. &amp; VII.b.) </t>
  </si>
  <si>
    <t>Site and source energy savings by fuel (MMBtu)</t>
  </si>
  <si>
    <t>Site and source lifetime energy savings by fuel (MMBtu)</t>
  </si>
  <si>
    <t>Site and source annual emissions by fuel (CO2e MT)</t>
  </si>
  <si>
    <t>Site and source lifetime emissions by fuel (CO2e MT)</t>
  </si>
  <si>
    <t>Net annual peak demand savings by fuel (electricity and natural gas only) (peak MW or peak-day therm)</t>
  </si>
  <si>
    <t>CO2 emissions impacts by fuel (CO2e MT)</t>
  </si>
  <si>
    <t>Net CO2 emissions impacts across fuels (CO2e MT)</t>
  </si>
  <si>
    <t>Levelized cost per metric ton of CO2e (costs levelized over the EUL or AUL, as appropriate, of the measure or project divided by lifetime net CO2e impacts)</t>
  </si>
  <si>
    <t>Number of distributors and contractors engaged in the program</t>
  </si>
  <si>
    <t>Number of program participants and installations, overall and for LMI</t>
  </si>
  <si>
    <t>Number and geographic location of installations</t>
  </si>
  <si>
    <t>Electric</t>
  </si>
  <si>
    <t>Natural Gas</t>
  </si>
  <si>
    <t>Fuel Oil</t>
  </si>
  <si>
    <t>Propane</t>
  </si>
  <si>
    <t>All Fuels 
(sum of prior 4 columns)</t>
  </si>
  <si>
    <t>Program Participants</t>
  </si>
  <si>
    <t>Installations</t>
  </si>
  <si>
    <t>Number of Installations</t>
  </si>
  <si>
    <t>Geographic Location of Installations</t>
  </si>
  <si>
    <t>Site</t>
  </si>
  <si>
    <t>Source</t>
  </si>
  <si>
    <t>peak MW</t>
  </si>
  <si>
    <t>peak-day therm</t>
  </si>
  <si>
    <t>Column T</t>
  </si>
  <si>
    <t>Column V</t>
  </si>
  <si>
    <t>Column X</t>
  </si>
  <si>
    <t>Column Z</t>
  </si>
  <si>
    <t>* PM to update AEG with number</t>
  </si>
  <si>
    <t>Overall</t>
  </si>
  <si>
    <t>LMI Customers</t>
  </si>
  <si>
    <t>Bergen and Passaic County</t>
  </si>
  <si>
    <t>80% in Bergen, 19% in Passaic, Sussex 1%</t>
  </si>
  <si>
    <t>Savings Beyond PY6</t>
  </si>
  <si>
    <t>Demand Response Metrics</t>
  </si>
  <si>
    <t>Dollars spent per customer enrolled per $ spent ($/participant) by segment for each proposed program</t>
  </si>
  <si>
    <t>Dollars spent per capacity enrolled ($/kW) by each segment for each proposed program</t>
  </si>
  <si>
    <t>Intensity impact (kWh or CO2 during peak event) for each proposed program. The utility shall, based on the program design, define the specific calculation to measure intensity impact;</t>
  </si>
  <si>
    <t>Ratio of number of customer responses to control requests over number of control requests.</t>
  </si>
  <si>
    <t>Lifetime Administration Costs**</t>
  </si>
  <si>
    <t>** Lifetime Administrative Costs in the TRC, SCT, and NJCT are inclusive of all program investment and program expense costs, net direct participant incentives.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</si>
</sst>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6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sz val="11"/>
      <color rgb="FF00B050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b/>
      <sz val="10"/>
      <color rgb="FF000000"/>
      <name val="Aptos"/>
      <family val="2"/>
    </font>
    <font>
      <b/>
      <i/>
      <sz val="10"/>
      <color rgb="FF000000"/>
      <name val="Aptos"/>
      <family val="2"/>
    </font>
    <font>
      <sz val="10"/>
      <color theme="6"/>
      <name val="Aptos"/>
      <family val="2"/>
    </font>
    <font>
      <b/>
      <sz val="10"/>
      <color theme="1"/>
      <name val="Aptos"/>
      <family val="2"/>
    </font>
    <font>
      <sz val="8"/>
      <color theme="6"/>
      <name val="Aptos"/>
      <family val="2"/>
    </font>
    <font>
      <sz val="9"/>
      <color theme="6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7" fillId="0" borderId="2" xfId="1" applyNumberFormat="1" applyFont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2" fillId="0" borderId="0" xfId="0" applyFont="1"/>
    <xf numFmtId="0" fontId="6" fillId="3" borderId="1" xfId="0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horizontal="right" vertical="center" wrapText="1"/>
    </xf>
    <xf numFmtId="164" fontId="7" fillId="3" borderId="2" xfId="1" applyNumberFormat="1" applyFont="1" applyFill="1" applyBorder="1" applyAlignment="1">
      <alignment horizontal="right" vertical="center" wrapText="1"/>
    </xf>
    <xf numFmtId="0" fontId="8" fillId="0" borderId="0" xfId="0" applyFont="1"/>
    <xf numFmtId="165" fontId="7" fillId="0" borderId="2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6" fontId="1" fillId="0" borderId="0" xfId="0" applyNumberFormat="1" applyFont="1"/>
    <xf numFmtId="0" fontId="6" fillId="0" borderId="5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8" fontId="6" fillId="0" borderId="12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11" fillId="6" borderId="4" xfId="0" applyFont="1" applyFill="1" applyBorder="1"/>
    <xf numFmtId="0" fontId="11" fillId="6" borderId="14" xfId="0" applyFont="1" applyFill="1" applyBorder="1" applyAlignment="1">
      <alignment wrapText="1"/>
    </xf>
    <xf numFmtId="0" fontId="11" fillId="6" borderId="4" xfId="0" applyFont="1" applyFill="1" applyBorder="1" applyAlignment="1">
      <alignment wrapText="1"/>
    </xf>
    <xf numFmtId="0" fontId="11" fillId="6" borderId="15" xfId="0" applyFont="1" applyFill="1" applyBorder="1" applyAlignment="1">
      <alignment wrapText="1"/>
    </xf>
    <xf numFmtId="0" fontId="12" fillId="0" borderId="16" xfId="0" applyFont="1" applyBorder="1"/>
    <xf numFmtId="0" fontId="12" fillId="0" borderId="0" xfId="0" applyFont="1"/>
    <xf numFmtId="0" fontId="7" fillId="0" borderId="0" xfId="0" applyFont="1"/>
    <xf numFmtId="0" fontId="7" fillId="0" borderId="17" xfId="0" applyFont="1" applyBorder="1"/>
    <xf numFmtId="0" fontId="7" fillId="0" borderId="18" xfId="0" applyFont="1" applyBorder="1"/>
    <xf numFmtId="6" fontId="7" fillId="0" borderId="0" xfId="0" applyNumberFormat="1" applyFont="1"/>
    <xf numFmtId="6" fontId="7" fillId="0" borderId="17" xfId="0" applyNumberFormat="1" applyFont="1" applyBorder="1"/>
    <xf numFmtId="6" fontId="7" fillId="0" borderId="18" xfId="0" applyNumberFormat="1" applyFont="1" applyBorder="1"/>
    <xf numFmtId="0" fontId="7" fillId="7" borderId="17" xfId="0" applyFont="1" applyFill="1" applyBorder="1"/>
    <xf numFmtId="0" fontId="7" fillId="7" borderId="0" xfId="0" applyFont="1" applyFill="1"/>
    <xf numFmtId="0" fontId="13" fillId="7" borderId="0" xfId="0" applyFont="1" applyFill="1"/>
    <xf numFmtId="165" fontId="12" fillId="7" borderId="0" xfId="1" applyNumberFormat="1" applyFont="1" applyFill="1" applyAlignment="1">
      <alignment horizontal="right"/>
    </xf>
    <xf numFmtId="165" fontId="12" fillId="7" borderId="0" xfId="0" applyNumberFormat="1" applyFont="1" applyFill="1" applyAlignment="1">
      <alignment horizontal="right"/>
    </xf>
    <xf numFmtId="165" fontId="12" fillId="7" borderId="17" xfId="0" applyNumberFormat="1" applyFont="1" applyFill="1" applyBorder="1" applyAlignment="1">
      <alignment horizontal="right"/>
    </xf>
    <xf numFmtId="165" fontId="12" fillId="7" borderId="18" xfId="0" applyNumberFormat="1" applyFont="1" applyFill="1" applyBorder="1" applyAlignment="1">
      <alignment horizontal="right"/>
    </xf>
    <xf numFmtId="6" fontId="12" fillId="7" borderId="0" xfId="0" applyNumberFormat="1" applyFont="1" applyFill="1" applyAlignment="1">
      <alignment horizontal="right"/>
    </xf>
    <xf numFmtId="6" fontId="12" fillId="7" borderId="17" xfId="0" applyNumberFormat="1" applyFont="1" applyFill="1" applyBorder="1" applyAlignment="1">
      <alignment horizontal="right"/>
    </xf>
    <xf numFmtId="6" fontId="12" fillId="7" borderId="18" xfId="0" applyNumberFormat="1" applyFont="1" applyFill="1" applyBorder="1" applyAlignment="1">
      <alignment horizontal="right"/>
    </xf>
    <xf numFmtId="0" fontId="7" fillId="6" borderId="17" xfId="0" applyFont="1" applyFill="1" applyBorder="1"/>
    <xf numFmtId="0" fontId="7" fillId="6" borderId="0" xfId="0" applyFont="1" applyFill="1"/>
    <xf numFmtId="0" fontId="13" fillId="6" borderId="0" xfId="0" applyFont="1" applyFill="1"/>
    <xf numFmtId="2" fontId="13" fillId="6" borderId="0" xfId="0" applyNumberFormat="1" applyFont="1" applyFill="1" applyAlignment="1">
      <alignment horizontal="right"/>
    </xf>
    <xf numFmtId="2" fontId="13" fillId="6" borderId="17" xfId="0" applyNumberFormat="1" applyFont="1" applyFill="1" applyBorder="1" applyAlignment="1">
      <alignment horizontal="right"/>
    </xf>
    <xf numFmtId="2" fontId="13" fillId="6" borderId="18" xfId="0" applyNumberFormat="1" applyFont="1" applyFill="1" applyBorder="1" applyAlignment="1">
      <alignment horizontal="right"/>
    </xf>
    <xf numFmtId="0" fontId="7" fillId="0" borderId="5" xfId="0" applyFont="1" applyBorder="1"/>
    <xf numFmtId="0" fontId="7" fillId="0" borderId="19" xfId="0" applyFont="1" applyBorder="1"/>
    <xf numFmtId="0" fontId="13" fillId="0" borderId="19" xfId="0" applyFont="1" applyBorder="1"/>
    <xf numFmtId="0" fontId="13" fillId="0" borderId="5" xfId="0" applyFont="1" applyBorder="1"/>
    <xf numFmtId="0" fontId="13" fillId="0" borderId="3" xfId="0" applyFont="1" applyBorder="1"/>
    <xf numFmtId="0" fontId="12" fillId="0" borderId="17" xfId="0" applyFont="1" applyBorder="1"/>
    <xf numFmtId="165" fontId="12" fillId="7" borderId="0" xfId="0" applyNumberFormat="1" applyFont="1" applyFill="1"/>
    <xf numFmtId="165" fontId="12" fillId="7" borderId="17" xfId="0" applyNumberFormat="1" applyFont="1" applyFill="1" applyBorder="1"/>
    <xf numFmtId="165" fontId="12" fillId="7" borderId="18" xfId="0" applyNumberFormat="1" applyFont="1" applyFill="1" applyBorder="1"/>
    <xf numFmtId="2" fontId="13" fillId="6" borderId="0" xfId="0" applyNumberFormat="1" applyFont="1" applyFill="1"/>
    <xf numFmtId="6" fontId="12" fillId="7" borderId="0" xfId="0" applyNumberFormat="1" applyFont="1" applyFill="1"/>
    <xf numFmtId="6" fontId="12" fillId="7" borderId="17" xfId="0" applyNumberFormat="1" applyFont="1" applyFill="1" applyBorder="1"/>
    <xf numFmtId="6" fontId="12" fillId="7" borderId="18" xfId="0" applyNumberFormat="1" applyFont="1" applyFill="1" applyBorder="1"/>
    <xf numFmtId="0" fontId="7" fillId="0" borderId="3" xfId="0" applyFont="1" applyBorder="1"/>
    <xf numFmtId="0" fontId="14" fillId="0" borderId="0" xfId="0" applyFont="1"/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10" fontId="1" fillId="0" borderId="0" xfId="0" applyNumberFormat="1" applyFont="1"/>
    <xf numFmtId="0" fontId="12" fillId="0" borderId="5" xfId="0" applyFont="1" applyBorder="1" applyAlignment="1">
      <alignment horizontal="left" vertical="center"/>
    </xf>
    <xf numFmtId="164" fontId="1" fillId="0" borderId="1" xfId="1" applyNumberFormat="1" applyFont="1" applyFill="1" applyBorder="1"/>
    <xf numFmtId="43" fontId="1" fillId="0" borderId="1" xfId="1" applyFont="1" applyFill="1" applyBorder="1"/>
    <xf numFmtId="164" fontId="1" fillId="3" borderId="1" xfId="1" applyNumberFormat="1" applyFont="1" applyFill="1" applyBorder="1"/>
    <xf numFmtId="166" fontId="1" fillId="0" borderId="1" xfId="1" applyNumberFormat="1" applyFont="1" applyFill="1" applyBorder="1"/>
    <xf numFmtId="0" fontId="15" fillId="3" borderId="1" xfId="0" applyFont="1" applyFill="1" applyBorder="1"/>
    <xf numFmtId="43" fontId="1" fillId="3" borderId="1" xfId="1" applyFont="1" applyFill="1" applyBorder="1"/>
    <xf numFmtId="166" fontId="1" fillId="3" borderId="1" xfId="1" applyNumberFormat="1" applyFont="1" applyFill="1" applyBorder="1"/>
    <xf numFmtId="0" fontId="16" fillId="0" borderId="0" xfId="0" applyFont="1"/>
    <xf numFmtId="10" fontId="17" fillId="0" borderId="0" xfId="0" applyNumberFormat="1" applyFont="1"/>
    <xf numFmtId="0" fontId="15" fillId="0" borderId="4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/>
    <xf numFmtId="164" fontId="10" fillId="0" borderId="1" xfId="1" applyNumberFormat="1" applyFont="1" applyBorder="1"/>
    <xf numFmtId="43" fontId="10" fillId="0" borderId="1" xfId="1" applyFont="1" applyFill="1" applyBorder="1"/>
    <xf numFmtId="166" fontId="10" fillId="0" borderId="1" xfId="1" applyNumberFormat="1" applyFont="1" applyFill="1" applyBorder="1"/>
    <xf numFmtId="164" fontId="10" fillId="8" borderId="1" xfId="1" applyNumberFormat="1" applyFont="1" applyFill="1" applyBorder="1"/>
    <xf numFmtId="164" fontId="15" fillId="3" borderId="1" xfId="0" applyNumberFormat="1" applyFont="1" applyFill="1" applyBorder="1"/>
    <xf numFmtId="43" fontId="15" fillId="3" borderId="1" xfId="0" applyNumberFormat="1" applyFont="1" applyFill="1" applyBorder="1"/>
    <xf numFmtId="164" fontId="10" fillId="3" borderId="1" xfId="1" applyNumberFormat="1" applyFont="1" applyFill="1" applyBorder="1"/>
    <xf numFmtId="0" fontId="15" fillId="4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9" fontId="10" fillId="0" borderId="24" xfId="1" applyNumberFormat="1" applyFont="1" applyFill="1" applyBorder="1" applyAlignment="1">
      <alignment horizontal="right"/>
    </xf>
    <xf numFmtId="8" fontId="10" fillId="0" borderId="2" xfId="0" applyNumberFormat="1" applyFont="1" applyBorder="1"/>
    <xf numFmtId="9" fontId="10" fillId="0" borderId="24" xfId="1" applyNumberFormat="1" applyFont="1" applyFill="1" applyBorder="1"/>
    <xf numFmtId="0" fontId="15" fillId="5" borderId="1" xfId="0" applyFont="1" applyFill="1" applyBorder="1"/>
    <xf numFmtId="8" fontId="15" fillId="5" borderId="1" xfId="0" applyNumberFormat="1" applyFont="1" applyFill="1" applyBorder="1"/>
    <xf numFmtId="164" fontId="15" fillId="5" borderId="1" xfId="0" applyNumberFormat="1" applyFont="1" applyFill="1" applyBorder="1"/>
    <xf numFmtId="9" fontId="15" fillId="5" borderId="1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49CC-F0F1-4AAD-8C6E-D8D3E585C6DB}">
  <sheetPr>
    <tabColor theme="9"/>
  </sheetPr>
  <dimension ref="B2:N15"/>
  <sheetViews>
    <sheetView showGridLines="0" zoomScaleNormal="100" workbookViewId="0"/>
  </sheetViews>
  <sheetFormatPr defaultColWidth="8.7109375" defaultRowHeight="15" x14ac:dyDescent="0.25"/>
  <cols>
    <col min="1" max="1" width="2.7109375" customWidth="1"/>
    <col min="2" max="2" width="30.7109375" customWidth="1"/>
    <col min="3" max="14" width="15.7109375" customWidth="1"/>
  </cols>
  <sheetData>
    <row r="2" spans="2:14" ht="15.75" thickBot="1" x14ac:dyDescent="0.3"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60.75" thickBot="1" x14ac:dyDescent="0.3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2:14" ht="15.75" thickBot="1" x14ac:dyDescent="0.3">
      <c r="B4" s="6" t="s">
        <v>15</v>
      </c>
      <c r="C4" s="7">
        <v>68</v>
      </c>
      <c r="D4" s="7">
        <v>3295289.3322462281</v>
      </c>
      <c r="E4" s="8">
        <v>95470.62</v>
      </c>
      <c r="F4" s="7">
        <v>204</v>
      </c>
      <c r="G4" s="7">
        <v>5411468.9545190698</v>
      </c>
      <c r="H4" s="8">
        <v>283302.64500000002</v>
      </c>
      <c r="I4" s="7">
        <v>206</v>
      </c>
      <c r="J4" s="7">
        <v>5168823.409546352</v>
      </c>
      <c r="K4" s="8">
        <v>286747.34999999998</v>
      </c>
      <c r="L4" s="9">
        <f>C4+F4+I4</f>
        <v>478</v>
      </c>
      <c r="M4" s="9">
        <f>D4+G4+J4</f>
        <v>13875581.696311649</v>
      </c>
      <c r="N4" s="9">
        <f>E4+H4+K4</f>
        <v>665520.61499999999</v>
      </c>
    </row>
    <row r="5" spans="2:14" ht="15.75" thickBot="1" x14ac:dyDescent="0.3">
      <c r="B5" s="6" t="s">
        <v>16</v>
      </c>
      <c r="C5" s="7">
        <v>91</v>
      </c>
      <c r="D5" s="7">
        <v>3202682.188289572</v>
      </c>
      <c r="E5" s="8">
        <v>138599.2094163482</v>
      </c>
      <c r="F5" s="7">
        <v>131</v>
      </c>
      <c r="G5" s="7">
        <v>12298696.917841382</v>
      </c>
      <c r="H5" s="8">
        <v>576246.58103187499</v>
      </c>
      <c r="I5" s="7">
        <v>130</v>
      </c>
      <c r="J5" s="7">
        <v>11633068.229833296</v>
      </c>
      <c r="K5" s="8">
        <v>571653.03812754457</v>
      </c>
      <c r="L5" s="9">
        <f>C5+F5+I5</f>
        <v>352</v>
      </c>
      <c r="M5" s="9">
        <f t="shared" ref="M5:N13" si="0">D5+G5+J5</f>
        <v>27134447.335964248</v>
      </c>
      <c r="N5" s="9">
        <f t="shared" si="0"/>
        <v>1286498.8285757678</v>
      </c>
    </row>
    <row r="6" spans="2:14" ht="15.75" thickBot="1" x14ac:dyDescent="0.3">
      <c r="B6" s="6" t="s">
        <v>17</v>
      </c>
      <c r="C6" s="7">
        <v>10</v>
      </c>
      <c r="D6" s="7">
        <v>2585.4849999999997</v>
      </c>
      <c r="E6" s="8">
        <v>0</v>
      </c>
      <c r="F6" s="7">
        <v>10</v>
      </c>
      <c r="G6" s="7">
        <v>2585.4849999999997</v>
      </c>
      <c r="H6" s="8">
        <v>0</v>
      </c>
      <c r="I6" s="7">
        <v>10</v>
      </c>
      <c r="J6" s="7">
        <v>2585.4849999999997</v>
      </c>
      <c r="K6" s="8">
        <v>0</v>
      </c>
      <c r="L6" s="9">
        <f t="shared" ref="L6:L10" si="1">C6+F6+I6</f>
        <v>30</v>
      </c>
      <c r="M6" s="9">
        <f t="shared" si="0"/>
        <v>7756.454999999999</v>
      </c>
      <c r="N6" s="9">
        <f t="shared" si="0"/>
        <v>0</v>
      </c>
    </row>
    <row r="7" spans="2:14" ht="15.75" thickBot="1" x14ac:dyDescent="0.3">
      <c r="B7" s="6" t="s">
        <v>18</v>
      </c>
      <c r="C7" s="7">
        <v>141</v>
      </c>
      <c r="D7" s="7">
        <v>52099.484968911624</v>
      </c>
      <c r="E7" s="8">
        <v>429.59288052438012</v>
      </c>
      <c r="F7" s="7">
        <v>381</v>
      </c>
      <c r="G7" s="7">
        <v>144670.12881076153</v>
      </c>
      <c r="H7" s="8">
        <v>2484.685168492807</v>
      </c>
      <c r="I7" s="7">
        <v>383</v>
      </c>
      <c r="J7" s="7">
        <v>145578.57679392016</v>
      </c>
      <c r="K7" s="8">
        <v>2484.5655933164476</v>
      </c>
      <c r="L7" s="9">
        <f t="shared" si="1"/>
        <v>905</v>
      </c>
      <c r="M7" s="9">
        <f t="shared" si="0"/>
        <v>342348.19057359331</v>
      </c>
      <c r="N7" s="9">
        <f t="shared" si="0"/>
        <v>5398.8436423336352</v>
      </c>
    </row>
    <row r="8" spans="2:14" ht="15.75" thickBot="1" x14ac:dyDescent="0.3">
      <c r="B8" s="6" t="s">
        <v>20</v>
      </c>
      <c r="C8" s="7">
        <v>5131</v>
      </c>
      <c r="D8" s="7">
        <v>614471.20845465362</v>
      </c>
      <c r="E8" s="8">
        <v>65745.258929999996</v>
      </c>
      <c r="F8" s="7">
        <v>8767</v>
      </c>
      <c r="G8" s="7">
        <v>987506.92267706257</v>
      </c>
      <c r="H8" s="8">
        <v>90324.386482499991</v>
      </c>
      <c r="I8" s="7">
        <v>11230</v>
      </c>
      <c r="J8" s="7">
        <v>1309302.8603406914</v>
      </c>
      <c r="K8" s="8">
        <v>114391.50723000002</v>
      </c>
      <c r="L8" s="9">
        <f t="shared" si="1"/>
        <v>25128</v>
      </c>
      <c r="M8" s="9">
        <f t="shared" si="0"/>
        <v>2911280.9914724072</v>
      </c>
      <c r="N8" s="9">
        <f t="shared" si="0"/>
        <v>270461.1526425</v>
      </c>
    </row>
    <row r="9" spans="2:14" ht="15.75" thickBot="1" x14ac:dyDescent="0.3">
      <c r="B9" s="6" t="s">
        <v>21</v>
      </c>
      <c r="C9" s="7">
        <v>170</v>
      </c>
      <c r="D9" s="7">
        <v>105431.94843982568</v>
      </c>
      <c r="E9" s="8">
        <v>19824.587297773873</v>
      </c>
      <c r="F9" s="7">
        <v>340</v>
      </c>
      <c r="G9" s="7">
        <v>202663.38843955027</v>
      </c>
      <c r="H9" s="8">
        <v>39051.460488404897</v>
      </c>
      <c r="I9" s="7">
        <v>400</v>
      </c>
      <c r="J9" s="7">
        <v>214567.65856801707</v>
      </c>
      <c r="K9" s="8">
        <v>41142.374238404896</v>
      </c>
      <c r="L9" s="9">
        <f t="shared" si="1"/>
        <v>910</v>
      </c>
      <c r="M9" s="9">
        <f t="shared" si="0"/>
        <v>522662.99544739304</v>
      </c>
      <c r="N9" s="9">
        <f t="shared" si="0"/>
        <v>100018.42202458366</v>
      </c>
    </row>
    <row r="10" spans="2:14" ht="15.75" thickBot="1" x14ac:dyDescent="0.3">
      <c r="B10" s="6" t="s">
        <v>22</v>
      </c>
      <c r="C10" s="7">
        <v>147</v>
      </c>
      <c r="D10" s="7">
        <v>99476.438296947046</v>
      </c>
      <c r="E10" s="8">
        <v>24610.375579753192</v>
      </c>
      <c r="F10" s="7">
        <v>645</v>
      </c>
      <c r="G10" s="7">
        <v>196181.52950227278</v>
      </c>
      <c r="H10" s="8">
        <v>49088.925266649239</v>
      </c>
      <c r="I10" s="7">
        <v>649</v>
      </c>
      <c r="J10" s="7">
        <v>195500.77939951979</v>
      </c>
      <c r="K10" s="8">
        <v>48991.219016649236</v>
      </c>
      <c r="L10" s="9">
        <f t="shared" si="1"/>
        <v>1441</v>
      </c>
      <c r="M10" s="9">
        <f t="shared" si="0"/>
        <v>491158.74719873961</v>
      </c>
      <c r="N10" s="9">
        <f t="shared" si="0"/>
        <v>122690.51986305167</v>
      </c>
    </row>
    <row r="11" spans="2:14" ht="15.75" thickBot="1" x14ac:dyDescent="0.3">
      <c r="B11" s="6" t="s">
        <v>23</v>
      </c>
      <c r="C11" s="7">
        <v>19320</v>
      </c>
      <c r="D11" s="7">
        <v>1932000</v>
      </c>
      <c r="E11" s="8">
        <v>0</v>
      </c>
      <c r="F11" s="7">
        <v>34200</v>
      </c>
      <c r="G11" s="7">
        <v>3420000</v>
      </c>
      <c r="H11" s="8">
        <v>0</v>
      </c>
      <c r="I11" s="7">
        <v>35700</v>
      </c>
      <c r="J11" s="7">
        <v>3570000</v>
      </c>
      <c r="K11" s="8">
        <v>0</v>
      </c>
      <c r="L11" s="9">
        <f>I11</f>
        <v>35700</v>
      </c>
      <c r="M11" s="9">
        <f t="shared" si="0"/>
        <v>8922000</v>
      </c>
      <c r="N11" s="9">
        <f t="shared" si="0"/>
        <v>0</v>
      </c>
    </row>
    <row r="12" spans="2:14" ht="15.75" thickBot="1" x14ac:dyDescent="0.3">
      <c r="B12" s="6" t="s">
        <v>24</v>
      </c>
      <c r="C12" s="7">
        <v>1</v>
      </c>
      <c r="D12" s="7">
        <v>0</v>
      </c>
      <c r="E12" s="8">
        <v>0</v>
      </c>
      <c r="F12" s="7">
        <v>1</v>
      </c>
      <c r="G12" s="7">
        <v>0</v>
      </c>
      <c r="H12" s="8">
        <v>0</v>
      </c>
      <c r="I12" s="7">
        <v>1</v>
      </c>
      <c r="J12" s="7">
        <v>0</v>
      </c>
      <c r="K12" s="8">
        <v>0</v>
      </c>
      <c r="L12" s="9">
        <f>C12+F12+I12</f>
        <v>3</v>
      </c>
      <c r="M12" s="9">
        <f>D12+G12+J12</f>
        <v>0</v>
      </c>
      <c r="N12" s="9">
        <f>E12+H12+K12</f>
        <v>0</v>
      </c>
    </row>
    <row r="13" spans="2:14" ht="15.75" thickBot="1" x14ac:dyDescent="0.3">
      <c r="B13" s="6" t="s">
        <v>25</v>
      </c>
      <c r="C13" s="7">
        <v>0</v>
      </c>
      <c r="D13" s="7">
        <v>0</v>
      </c>
      <c r="E13" s="8">
        <v>0</v>
      </c>
      <c r="F13" s="7">
        <v>19000</v>
      </c>
      <c r="G13" s="7">
        <v>0</v>
      </c>
      <c r="H13" s="8">
        <v>0</v>
      </c>
      <c r="I13" s="7">
        <v>20200</v>
      </c>
      <c r="J13" s="7">
        <v>0</v>
      </c>
      <c r="K13" s="8">
        <v>0</v>
      </c>
      <c r="L13" s="9">
        <f>I13</f>
        <v>20200</v>
      </c>
      <c r="M13" s="9">
        <f>D13+G13+J13</f>
        <v>0</v>
      </c>
      <c r="N13" s="9">
        <f t="shared" si="0"/>
        <v>0</v>
      </c>
    </row>
    <row r="14" spans="2:14" ht="15.75" thickBot="1" x14ac:dyDescent="0.3">
      <c r="B14" s="6" t="s">
        <v>26</v>
      </c>
      <c r="C14" s="7">
        <v>43</v>
      </c>
      <c r="D14" s="8">
        <v>342963.91430386371</v>
      </c>
      <c r="E14" s="8">
        <v>0</v>
      </c>
      <c r="F14" s="7">
        <v>127</v>
      </c>
      <c r="G14" s="7">
        <v>1000226.6732098975</v>
      </c>
      <c r="H14" s="8">
        <v>0</v>
      </c>
      <c r="I14" s="7">
        <v>160</v>
      </c>
      <c r="J14" s="7">
        <v>1274573.0005182042</v>
      </c>
      <c r="K14" s="8">
        <v>0</v>
      </c>
      <c r="L14" s="9">
        <f>C14+F14+I14</f>
        <v>330</v>
      </c>
      <c r="M14" s="9">
        <f>D14+G14+J14</f>
        <v>2617763.5880319653</v>
      </c>
      <c r="N14" s="9">
        <f>E14+H14+K14</f>
        <v>0</v>
      </c>
    </row>
    <row r="15" spans="2:14" ht="15.75" thickBot="1" x14ac:dyDescent="0.3">
      <c r="B15" s="11" t="s">
        <v>27</v>
      </c>
      <c r="C15" s="12">
        <f>SUM(C4:C14)</f>
        <v>25122</v>
      </c>
      <c r="D15" s="12">
        <f>SUM(D4:D14)</f>
        <v>9647000.0000000019</v>
      </c>
      <c r="E15" s="13">
        <f>SUM(E4:E14)</f>
        <v>344679.6441043996</v>
      </c>
      <c r="F15" s="12">
        <f>SUM(F4:F14)</f>
        <v>63806</v>
      </c>
      <c r="G15" s="12">
        <f>SUM(G4:G14)</f>
        <v>23664000</v>
      </c>
      <c r="H15" s="13">
        <f t="shared" ref="H15" si="2">SUM(H4:H14)</f>
        <v>1040498.6834379219</v>
      </c>
      <c r="I15" s="12">
        <f>SUM(I4:I14)</f>
        <v>69069</v>
      </c>
      <c r="J15" s="12">
        <f t="shared" ref="J15:N15" si="3">SUM(J4:J14)</f>
        <v>23514000</v>
      </c>
      <c r="K15" s="13">
        <f t="shared" si="3"/>
        <v>1065410.0542059152</v>
      </c>
      <c r="L15" s="12">
        <f t="shared" si="3"/>
        <v>85477</v>
      </c>
      <c r="M15" s="12">
        <f>SUM(M4:M14)</f>
        <v>56824999.999999993</v>
      </c>
      <c r="N15" s="12">
        <f t="shared" si="3"/>
        <v>2450588.3817482367</v>
      </c>
    </row>
  </sheetData>
  <pageMargins left="0.7" right="0.7" top="0.75" bottom="0.75" header="0.3" footer="0.3"/>
  <pageSetup orientation="portrait" verticalDpi="0" r:id="rId1"/>
  <headerFooter>
    <oddFooter>&amp;C&amp;1#&amp;"Calibri"&amp;22&amp;K0073CFINTERNAL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82AE5-9E65-4491-A47F-CF663A78A8AB}">
  <sheetPr>
    <tabColor theme="9"/>
  </sheetPr>
  <dimension ref="A2:M150"/>
  <sheetViews>
    <sheetView showGridLines="0" zoomScaleNormal="100" workbookViewId="0"/>
  </sheetViews>
  <sheetFormatPr defaultColWidth="8.7109375" defaultRowHeight="15" x14ac:dyDescent="0.25"/>
  <cols>
    <col min="1" max="1" width="2.7109375" customWidth="1"/>
    <col min="2" max="2" width="30.28515625" style="1" customWidth="1"/>
    <col min="3" max="13" width="12.7109375" style="1" customWidth="1"/>
    <col min="14" max="16384" width="8.7109375" style="1"/>
  </cols>
  <sheetData>
    <row r="2" spans="2:13" x14ac:dyDescent="0.25">
      <c r="B2" s="3" t="s">
        <v>29</v>
      </c>
    </row>
    <row r="3" spans="2:13" x14ac:dyDescent="0.25">
      <c r="B3" s="3"/>
      <c r="E3" s="2"/>
    </row>
    <row r="4" spans="2:13" customFormat="1" ht="15.75" thickBot="1" x14ac:dyDescent="0.3"/>
    <row r="5" spans="2:13" ht="75.75" thickBot="1" x14ac:dyDescent="0.3">
      <c r="B5" s="4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39</v>
      </c>
      <c r="J5" s="5" t="s">
        <v>30</v>
      </c>
      <c r="K5" s="5" t="s">
        <v>31</v>
      </c>
      <c r="L5" s="5" t="s">
        <v>40</v>
      </c>
      <c r="M5" s="5" t="s">
        <v>41</v>
      </c>
    </row>
    <row r="6" spans="2:13" ht="15.75" thickBot="1" x14ac:dyDescent="0.3">
      <c r="B6" s="6" t="s">
        <v>15</v>
      </c>
      <c r="C6" s="15"/>
      <c r="D6" s="16">
        <v>120000</v>
      </c>
      <c r="E6" s="16">
        <v>20000</v>
      </c>
      <c r="F6" s="16">
        <v>361428.57142857142</v>
      </c>
      <c r="G6" s="16">
        <v>1511859.8281947274</v>
      </c>
      <c r="H6" s="16">
        <v>12500</v>
      </c>
      <c r="I6" s="16">
        <v>90000</v>
      </c>
      <c r="J6" s="17"/>
      <c r="K6" s="17"/>
      <c r="L6" s="18">
        <v>25000</v>
      </c>
      <c r="M6" s="19">
        <f>SUM(C6:L6)</f>
        <v>2140788.399623299</v>
      </c>
    </row>
    <row r="7" spans="2:13" ht="15.75" thickBot="1" x14ac:dyDescent="0.3">
      <c r="B7" s="6" t="s">
        <v>16</v>
      </c>
      <c r="C7" s="15"/>
      <c r="D7" s="16">
        <v>140000</v>
      </c>
      <c r="E7" s="16">
        <v>40000</v>
      </c>
      <c r="F7" s="16">
        <v>255928.57142857142</v>
      </c>
      <c r="G7" s="16">
        <v>1032800.8901840815</v>
      </c>
      <c r="H7" s="16">
        <v>25000</v>
      </c>
      <c r="I7" s="16">
        <v>140000</v>
      </c>
      <c r="J7" s="17"/>
      <c r="K7" s="17"/>
      <c r="L7" s="17"/>
      <c r="M7" s="19">
        <f t="shared" ref="M7:M16" si="0">SUM(C7:L7)</f>
        <v>1633729.461612653</v>
      </c>
    </row>
    <row r="8" spans="2:13" ht="15.75" thickBot="1" x14ac:dyDescent="0.3">
      <c r="B8" s="6" t="s">
        <v>17</v>
      </c>
      <c r="C8" s="15"/>
      <c r="D8" s="16">
        <v>10000</v>
      </c>
      <c r="E8" s="16">
        <v>0</v>
      </c>
      <c r="F8" s="16">
        <v>200000</v>
      </c>
      <c r="G8" s="16">
        <v>5000</v>
      </c>
      <c r="H8" s="16">
        <v>1666.6666666666665</v>
      </c>
      <c r="I8" s="16">
        <v>10000</v>
      </c>
      <c r="J8" s="17"/>
      <c r="K8" s="17"/>
      <c r="L8" s="17"/>
      <c r="M8" s="19">
        <f t="shared" si="0"/>
        <v>226666.66666666666</v>
      </c>
    </row>
    <row r="9" spans="2:13" ht="15.75" thickBot="1" x14ac:dyDescent="0.3">
      <c r="B9" s="6" t="s">
        <v>18</v>
      </c>
      <c r="C9" s="15"/>
      <c r="D9" s="16">
        <v>10000</v>
      </c>
      <c r="E9" s="16">
        <v>4000</v>
      </c>
      <c r="F9" s="16">
        <v>80000</v>
      </c>
      <c r="G9" s="16">
        <v>54374.309614801736</v>
      </c>
      <c r="H9" s="16">
        <v>4166.6666666666661</v>
      </c>
      <c r="I9" s="16">
        <v>10000</v>
      </c>
      <c r="J9" s="17"/>
      <c r="K9" s="18">
        <v>5000</v>
      </c>
      <c r="L9" s="18">
        <v>25000</v>
      </c>
      <c r="M9" s="19">
        <f t="shared" si="0"/>
        <v>192540.97628146838</v>
      </c>
    </row>
    <row r="10" spans="2:13" ht="15.75" thickBot="1" x14ac:dyDescent="0.3">
      <c r="B10" s="6" t="s">
        <v>20</v>
      </c>
      <c r="C10" s="15"/>
      <c r="D10" s="16">
        <v>140000</v>
      </c>
      <c r="E10" s="16">
        <v>110000</v>
      </c>
      <c r="F10" s="16">
        <v>464428.57142857142</v>
      </c>
      <c r="G10" s="16">
        <v>1183915.022730743</v>
      </c>
      <c r="H10" s="16">
        <v>10833.333333333332</v>
      </c>
      <c r="I10" s="16">
        <v>60000</v>
      </c>
      <c r="J10" s="17"/>
      <c r="K10" s="17"/>
      <c r="L10" s="17"/>
      <c r="M10" s="19">
        <f t="shared" si="0"/>
        <v>1969176.9274926477</v>
      </c>
    </row>
    <row r="11" spans="2:13" ht="15.75" thickBot="1" x14ac:dyDescent="0.3">
      <c r="B11" s="6" t="s">
        <v>21</v>
      </c>
      <c r="C11" s="15"/>
      <c r="D11" s="16">
        <v>80000</v>
      </c>
      <c r="E11" s="16">
        <v>60000</v>
      </c>
      <c r="F11" s="16">
        <v>260714.28571428571</v>
      </c>
      <c r="G11" s="16">
        <v>427026.06792337412</v>
      </c>
      <c r="H11" s="16">
        <v>10833.333333333332</v>
      </c>
      <c r="I11" s="16">
        <v>20000</v>
      </c>
      <c r="J11" s="18">
        <v>100000</v>
      </c>
      <c r="K11" s="17"/>
      <c r="L11" s="18">
        <v>50000</v>
      </c>
      <c r="M11" s="19">
        <f t="shared" si="0"/>
        <v>1008573.6869709932</v>
      </c>
    </row>
    <row r="12" spans="2:13" ht="15.75" thickBot="1" x14ac:dyDescent="0.3">
      <c r="B12" s="6" t="s">
        <v>22</v>
      </c>
      <c r="C12" s="15"/>
      <c r="D12" s="16">
        <v>60000</v>
      </c>
      <c r="E12" s="16">
        <v>40000</v>
      </c>
      <c r="F12" s="16">
        <v>235000</v>
      </c>
      <c r="G12" s="16">
        <v>537905.50350236555</v>
      </c>
      <c r="H12" s="16">
        <v>22500</v>
      </c>
      <c r="I12" s="16">
        <v>10000</v>
      </c>
      <c r="J12" s="18">
        <v>487500</v>
      </c>
      <c r="K12" s="18">
        <v>30000</v>
      </c>
      <c r="L12" s="18">
        <v>100000</v>
      </c>
      <c r="M12" s="19">
        <f t="shared" si="0"/>
        <v>1522905.5035023657</v>
      </c>
    </row>
    <row r="13" spans="2:13" ht="15.75" thickBot="1" x14ac:dyDescent="0.3">
      <c r="B13" s="6" t="s">
        <v>23</v>
      </c>
      <c r="C13" s="15"/>
      <c r="D13" s="16">
        <v>20000</v>
      </c>
      <c r="E13" s="16">
        <v>0</v>
      </c>
      <c r="F13" s="16">
        <v>80000</v>
      </c>
      <c r="G13" s="16">
        <v>0</v>
      </c>
      <c r="H13" s="16">
        <v>0</v>
      </c>
      <c r="I13" s="16">
        <v>20000</v>
      </c>
      <c r="J13" s="17"/>
      <c r="K13" s="17"/>
      <c r="L13" s="17"/>
      <c r="M13" s="19">
        <f t="shared" si="0"/>
        <v>120000</v>
      </c>
    </row>
    <row r="14" spans="2:13" ht="15.75" thickBot="1" x14ac:dyDescent="0.3">
      <c r="B14" s="6" t="s">
        <v>24</v>
      </c>
      <c r="C14" s="15"/>
      <c r="D14" s="16">
        <v>0</v>
      </c>
      <c r="E14" s="16">
        <v>0</v>
      </c>
      <c r="F14" s="16">
        <v>300000</v>
      </c>
      <c r="G14" s="16">
        <v>0</v>
      </c>
      <c r="H14" s="16">
        <v>0</v>
      </c>
      <c r="I14" s="16">
        <v>0</v>
      </c>
      <c r="J14" s="17"/>
      <c r="K14" s="17"/>
      <c r="L14" s="17"/>
      <c r="M14" s="19">
        <f t="shared" si="0"/>
        <v>300000</v>
      </c>
    </row>
    <row r="15" spans="2:13" ht="15.75" thickBot="1" x14ac:dyDescent="0.3">
      <c r="B15" s="6" t="s">
        <v>25</v>
      </c>
      <c r="C15" s="15"/>
      <c r="D15" s="16">
        <v>40000</v>
      </c>
      <c r="E15" s="16">
        <v>6000</v>
      </c>
      <c r="F15" s="16">
        <v>160000</v>
      </c>
      <c r="G15" s="16">
        <v>0</v>
      </c>
      <c r="H15" s="16">
        <v>0</v>
      </c>
      <c r="I15" s="16">
        <v>10000</v>
      </c>
      <c r="J15" s="17"/>
      <c r="K15" s="17"/>
      <c r="L15" s="17"/>
      <c r="M15" s="19">
        <f t="shared" si="0"/>
        <v>216000</v>
      </c>
    </row>
    <row r="16" spans="2:13" ht="15.75" thickBot="1" x14ac:dyDescent="0.3">
      <c r="B16" s="6" t="s">
        <v>26</v>
      </c>
      <c r="C16" s="15"/>
      <c r="D16" s="16">
        <v>80000</v>
      </c>
      <c r="E16" s="16">
        <v>20000</v>
      </c>
      <c r="F16" s="16">
        <v>150000</v>
      </c>
      <c r="G16" s="16">
        <v>382500</v>
      </c>
      <c r="H16" s="16">
        <v>12500</v>
      </c>
      <c r="I16" s="16">
        <v>30000</v>
      </c>
      <c r="J16" s="17"/>
      <c r="K16" s="18">
        <v>25000</v>
      </c>
      <c r="L16" s="17"/>
      <c r="M16" s="19">
        <f t="shared" si="0"/>
        <v>700000</v>
      </c>
    </row>
    <row r="17" spans="2:13" ht="15.75" thickBot="1" x14ac:dyDescent="0.3">
      <c r="B17" s="20" t="s">
        <v>27</v>
      </c>
      <c r="C17" s="21">
        <f t="shared" ref="C17:M17" si="1">SUM(C6:C16)</f>
        <v>0</v>
      </c>
      <c r="D17" s="21">
        <f t="shared" si="1"/>
        <v>700000</v>
      </c>
      <c r="E17" s="21">
        <f t="shared" si="1"/>
        <v>300000</v>
      </c>
      <c r="F17" s="21">
        <f t="shared" si="1"/>
        <v>2547500</v>
      </c>
      <c r="G17" s="21">
        <f t="shared" si="1"/>
        <v>5135381.6221500933</v>
      </c>
      <c r="H17" s="21">
        <f t="shared" si="1"/>
        <v>99999.999999999985</v>
      </c>
      <c r="I17" s="21">
        <f t="shared" si="1"/>
        <v>400000</v>
      </c>
      <c r="J17" s="21">
        <f t="shared" si="1"/>
        <v>587500</v>
      </c>
      <c r="K17" s="21">
        <f t="shared" si="1"/>
        <v>60000</v>
      </c>
      <c r="L17" s="21">
        <f t="shared" si="1"/>
        <v>200000</v>
      </c>
      <c r="M17" s="22">
        <f t="shared" si="1"/>
        <v>10030381.622150093</v>
      </c>
    </row>
    <row r="18" spans="2:13" customFormat="1" x14ac:dyDescent="0.25"/>
    <row r="19" spans="2:13" customFormat="1" x14ac:dyDescent="0.25"/>
    <row r="20" spans="2:13" customFormat="1" ht="15.75" thickBot="1" x14ac:dyDescent="0.3"/>
    <row r="21" spans="2:13" ht="88.9" customHeight="1" thickBot="1" x14ac:dyDescent="0.3">
      <c r="B21" s="4" t="s">
        <v>42</v>
      </c>
      <c r="C21" s="5" t="s">
        <v>33</v>
      </c>
      <c r="D21" s="5" t="s">
        <v>34</v>
      </c>
      <c r="E21" s="5" t="s">
        <v>35</v>
      </c>
      <c r="F21" s="5" t="s">
        <v>36</v>
      </c>
      <c r="G21" s="5" t="s">
        <v>37</v>
      </c>
      <c r="H21" s="5" t="s">
        <v>38</v>
      </c>
      <c r="I21" s="5" t="s">
        <v>39</v>
      </c>
      <c r="J21" s="5" t="s">
        <v>30</v>
      </c>
      <c r="K21" s="5" t="s">
        <v>31</v>
      </c>
      <c r="L21" s="5" t="s">
        <v>40</v>
      </c>
      <c r="M21" s="5" t="s">
        <v>41</v>
      </c>
    </row>
    <row r="22" spans="2:13" ht="15.75" thickBot="1" x14ac:dyDescent="0.3">
      <c r="B22" s="6" t="s">
        <v>15</v>
      </c>
      <c r="C22" s="15"/>
      <c r="D22" s="16">
        <v>240000</v>
      </c>
      <c r="E22" s="16">
        <v>40000</v>
      </c>
      <c r="F22" s="16">
        <v>534285.71428571432</v>
      </c>
      <c r="G22" s="16">
        <v>3416337.6884698379</v>
      </c>
      <c r="H22" s="16">
        <v>31250</v>
      </c>
      <c r="I22" s="16">
        <v>180000</v>
      </c>
      <c r="J22" s="17"/>
      <c r="K22" s="17"/>
      <c r="L22" s="18">
        <v>50000</v>
      </c>
      <c r="M22" s="19">
        <f>SUM(C22:L22)</f>
        <v>4491873.402755552</v>
      </c>
    </row>
    <row r="23" spans="2:13" ht="15.75" thickBot="1" x14ac:dyDescent="0.3">
      <c r="B23" s="6" t="s">
        <v>16</v>
      </c>
      <c r="C23" s="15"/>
      <c r="D23" s="16">
        <v>280000</v>
      </c>
      <c r="E23" s="16">
        <v>80000</v>
      </c>
      <c r="F23" s="16">
        <v>358285.71428571426</v>
      </c>
      <c r="G23" s="16">
        <v>4584853.2210596818</v>
      </c>
      <c r="H23" s="16">
        <v>62500</v>
      </c>
      <c r="I23" s="16">
        <v>280000</v>
      </c>
      <c r="J23" s="17"/>
      <c r="K23" s="17"/>
      <c r="L23" s="17"/>
      <c r="M23" s="19">
        <f t="shared" ref="M23:M32" si="2">SUM(C23:L23)</f>
        <v>5645638.9353453964</v>
      </c>
    </row>
    <row r="24" spans="2:13" ht="15.75" thickBot="1" x14ac:dyDescent="0.3">
      <c r="B24" s="6" t="s">
        <v>17</v>
      </c>
      <c r="C24" s="15"/>
      <c r="D24" s="16">
        <v>20000</v>
      </c>
      <c r="E24" s="16">
        <v>0</v>
      </c>
      <c r="F24" s="16">
        <v>355000</v>
      </c>
      <c r="G24" s="16">
        <v>5000</v>
      </c>
      <c r="H24" s="16">
        <v>4166.666666666667</v>
      </c>
      <c r="I24" s="16">
        <v>20000</v>
      </c>
      <c r="J24" s="17"/>
      <c r="K24" s="17"/>
      <c r="L24" s="17"/>
      <c r="M24" s="19">
        <f t="shared" si="2"/>
        <v>404166.66666666669</v>
      </c>
    </row>
    <row r="25" spans="2:13" ht="15.75" thickBot="1" x14ac:dyDescent="0.3">
      <c r="B25" s="6" t="s">
        <v>18</v>
      </c>
      <c r="C25" s="15"/>
      <c r="D25" s="16">
        <v>20000</v>
      </c>
      <c r="E25" s="16">
        <v>8000</v>
      </c>
      <c r="F25" s="16">
        <v>160000</v>
      </c>
      <c r="G25" s="16">
        <v>170419.83154515695</v>
      </c>
      <c r="H25" s="16">
        <v>10416.666666666668</v>
      </c>
      <c r="I25" s="16">
        <v>20000</v>
      </c>
      <c r="J25" s="18">
        <v>0</v>
      </c>
      <c r="K25" s="18">
        <v>10000</v>
      </c>
      <c r="L25" s="18">
        <v>50000</v>
      </c>
      <c r="M25" s="19">
        <f t="shared" si="2"/>
        <v>448836.49821182364</v>
      </c>
    </row>
    <row r="26" spans="2:13" ht="15.75" thickBot="1" x14ac:dyDescent="0.3">
      <c r="B26" s="6" t="s">
        <v>20</v>
      </c>
      <c r="C26" s="15"/>
      <c r="D26" s="16">
        <v>280000</v>
      </c>
      <c r="E26" s="16">
        <v>220000</v>
      </c>
      <c r="F26" s="16">
        <v>760285.71428571432</v>
      </c>
      <c r="G26" s="16">
        <v>1872998.0888811194</v>
      </c>
      <c r="H26" s="16">
        <v>27083.333333333336</v>
      </c>
      <c r="I26" s="16">
        <v>120000</v>
      </c>
      <c r="J26" s="17"/>
      <c r="K26" s="17"/>
      <c r="L26" s="17"/>
      <c r="M26" s="19">
        <f t="shared" si="2"/>
        <v>3280367.1365001672</v>
      </c>
    </row>
    <row r="27" spans="2:13" ht="15.75" thickBot="1" x14ac:dyDescent="0.3">
      <c r="B27" s="6" t="s">
        <v>21</v>
      </c>
      <c r="C27" s="15"/>
      <c r="D27" s="16">
        <v>160000</v>
      </c>
      <c r="E27" s="16">
        <v>120000</v>
      </c>
      <c r="F27" s="16">
        <v>449642.85714285716</v>
      </c>
      <c r="G27" s="16">
        <v>846676.13727366703</v>
      </c>
      <c r="H27" s="16">
        <v>27083.333333333336</v>
      </c>
      <c r="I27" s="16">
        <v>40000</v>
      </c>
      <c r="J27" s="18">
        <v>200000</v>
      </c>
      <c r="K27" s="17"/>
      <c r="L27" s="18">
        <v>100000</v>
      </c>
      <c r="M27" s="19">
        <f t="shared" si="2"/>
        <v>1943402.3277498574</v>
      </c>
    </row>
    <row r="28" spans="2:13" ht="15.75" thickBot="1" x14ac:dyDescent="0.3">
      <c r="B28" s="6" t="s">
        <v>22</v>
      </c>
      <c r="C28" s="15"/>
      <c r="D28" s="16">
        <v>120000</v>
      </c>
      <c r="E28" s="16">
        <v>80000</v>
      </c>
      <c r="F28" s="16">
        <v>192500</v>
      </c>
      <c r="G28" s="16">
        <v>1074670.0084316498</v>
      </c>
      <c r="H28" s="16">
        <v>56250</v>
      </c>
      <c r="I28" s="16">
        <v>20000</v>
      </c>
      <c r="J28" s="18">
        <v>975000</v>
      </c>
      <c r="K28" s="18">
        <v>60000</v>
      </c>
      <c r="L28" s="18">
        <v>200000</v>
      </c>
      <c r="M28" s="19">
        <f t="shared" si="2"/>
        <v>2778420.0084316498</v>
      </c>
    </row>
    <row r="29" spans="2:13" ht="15.75" thickBot="1" x14ac:dyDescent="0.3">
      <c r="B29" s="6" t="s">
        <v>23</v>
      </c>
      <c r="C29" s="15"/>
      <c r="D29" s="16">
        <v>40000</v>
      </c>
      <c r="E29" s="16">
        <v>0</v>
      </c>
      <c r="F29" s="16">
        <v>160000</v>
      </c>
      <c r="G29" s="16">
        <v>0</v>
      </c>
      <c r="H29" s="16">
        <v>0</v>
      </c>
      <c r="I29" s="16">
        <v>40000</v>
      </c>
      <c r="J29" s="17"/>
      <c r="K29" s="17"/>
      <c r="L29" s="17"/>
      <c r="M29" s="19">
        <f t="shared" si="2"/>
        <v>240000</v>
      </c>
    </row>
    <row r="30" spans="2:13" ht="15.75" thickBot="1" x14ac:dyDescent="0.3">
      <c r="B30" s="6" t="s">
        <v>24</v>
      </c>
      <c r="C30" s="15"/>
      <c r="D30" s="16">
        <v>0</v>
      </c>
      <c r="E30" s="16">
        <v>0</v>
      </c>
      <c r="F30" s="16">
        <v>800000</v>
      </c>
      <c r="G30" s="16">
        <v>0</v>
      </c>
      <c r="H30" s="16">
        <v>0</v>
      </c>
      <c r="I30" s="16">
        <v>0</v>
      </c>
      <c r="J30" s="17"/>
      <c r="K30" s="17"/>
      <c r="L30" s="17"/>
      <c r="M30" s="19">
        <f t="shared" si="2"/>
        <v>800000</v>
      </c>
    </row>
    <row r="31" spans="2:13" ht="15.75" thickBot="1" x14ac:dyDescent="0.3">
      <c r="B31" s="6" t="s">
        <v>25</v>
      </c>
      <c r="C31" s="15"/>
      <c r="D31" s="16">
        <v>80000</v>
      </c>
      <c r="E31" s="16">
        <v>12000</v>
      </c>
      <c r="F31" s="16">
        <v>230000</v>
      </c>
      <c r="G31" s="16">
        <v>103433.33333333334</v>
      </c>
      <c r="H31" s="16">
        <v>0</v>
      </c>
      <c r="I31" s="16">
        <v>20000</v>
      </c>
      <c r="J31" s="17"/>
      <c r="K31" s="17"/>
      <c r="L31" s="17"/>
      <c r="M31" s="19">
        <f t="shared" si="2"/>
        <v>445433.33333333337</v>
      </c>
    </row>
    <row r="32" spans="2:13" ht="15.75" thickBot="1" x14ac:dyDescent="0.3">
      <c r="B32" s="6" t="s">
        <v>26</v>
      </c>
      <c r="C32" s="15"/>
      <c r="D32" s="16">
        <v>160000</v>
      </c>
      <c r="E32" s="16">
        <v>40000</v>
      </c>
      <c r="F32" s="16">
        <v>300000</v>
      </c>
      <c r="G32" s="16">
        <v>1138400</v>
      </c>
      <c r="H32" s="16">
        <v>31250</v>
      </c>
      <c r="I32" s="16">
        <v>60000</v>
      </c>
      <c r="J32" s="17"/>
      <c r="K32" s="18">
        <v>50000</v>
      </c>
      <c r="L32" s="17"/>
      <c r="M32" s="19">
        <f t="shared" si="2"/>
        <v>1779650</v>
      </c>
    </row>
    <row r="33" spans="2:13" ht="15.75" thickBot="1" x14ac:dyDescent="0.3">
      <c r="B33" s="20" t="s">
        <v>27</v>
      </c>
      <c r="C33" s="21"/>
      <c r="D33" s="21">
        <f t="shared" ref="D33:M33" si="3">SUM(D22:D32)</f>
        <v>1400000</v>
      </c>
      <c r="E33" s="21">
        <f t="shared" si="3"/>
        <v>600000</v>
      </c>
      <c r="F33" s="21">
        <f t="shared" si="3"/>
        <v>4300000</v>
      </c>
      <c r="G33" s="21">
        <f t="shared" si="3"/>
        <v>13212788.308994448</v>
      </c>
      <c r="H33" s="21">
        <f t="shared" si="3"/>
        <v>250000.00000000003</v>
      </c>
      <c r="I33" s="21">
        <f t="shared" si="3"/>
        <v>800000</v>
      </c>
      <c r="J33" s="21">
        <f t="shared" si="3"/>
        <v>1175000</v>
      </c>
      <c r="K33" s="21">
        <f t="shared" si="3"/>
        <v>120000</v>
      </c>
      <c r="L33" s="21">
        <f t="shared" si="3"/>
        <v>400000</v>
      </c>
      <c r="M33" s="22">
        <f t="shared" si="3"/>
        <v>22257788.308994442</v>
      </c>
    </row>
    <row r="34" spans="2:13" customFormat="1" x14ac:dyDescent="0.25"/>
    <row r="35" spans="2:13" customFormat="1" x14ac:dyDescent="0.25"/>
    <row r="36" spans="2:13" customFormat="1" ht="15.75" thickBot="1" x14ac:dyDescent="0.3"/>
    <row r="37" spans="2:13" ht="78.75" customHeight="1" thickBot="1" x14ac:dyDescent="0.3">
      <c r="B37" s="4" t="s">
        <v>43</v>
      </c>
      <c r="C37" s="5" t="s">
        <v>33</v>
      </c>
      <c r="D37" s="5" t="s">
        <v>34</v>
      </c>
      <c r="E37" s="5" t="s">
        <v>35</v>
      </c>
      <c r="F37" s="5" t="s">
        <v>36</v>
      </c>
      <c r="G37" s="5" t="s">
        <v>37</v>
      </c>
      <c r="H37" s="5" t="s">
        <v>38</v>
      </c>
      <c r="I37" s="5" t="s">
        <v>39</v>
      </c>
      <c r="J37" s="5" t="s">
        <v>30</v>
      </c>
      <c r="K37" s="5" t="s">
        <v>31</v>
      </c>
      <c r="L37" s="5" t="s">
        <v>40</v>
      </c>
      <c r="M37" s="5" t="s">
        <v>41</v>
      </c>
    </row>
    <row r="38" spans="2:13" ht="15.75" thickBot="1" x14ac:dyDescent="0.3">
      <c r="B38" s="6" t="s">
        <v>15</v>
      </c>
      <c r="C38" s="15"/>
      <c r="D38" s="16">
        <v>240000</v>
      </c>
      <c r="E38" s="16">
        <v>40000</v>
      </c>
      <c r="F38" s="16">
        <v>524285.71428571426</v>
      </c>
      <c r="G38" s="16">
        <v>3443475.8387521999</v>
      </c>
      <c r="H38" s="16">
        <v>31250</v>
      </c>
      <c r="I38" s="16">
        <v>180000</v>
      </c>
      <c r="J38" s="17"/>
      <c r="K38" s="17"/>
      <c r="L38" s="18">
        <v>25000</v>
      </c>
      <c r="M38" s="19">
        <f>SUM(C38:L38)</f>
        <v>4484011.5530379144</v>
      </c>
    </row>
    <row r="39" spans="2:13" ht="15.75" thickBot="1" x14ac:dyDescent="0.3">
      <c r="B39" s="6" t="s">
        <v>16</v>
      </c>
      <c r="C39" s="15"/>
      <c r="D39" s="16">
        <v>280000</v>
      </c>
      <c r="E39" s="16">
        <v>80000</v>
      </c>
      <c r="F39" s="16">
        <v>358285.71428571426</v>
      </c>
      <c r="G39" s="16">
        <v>4740757.3846261045</v>
      </c>
      <c r="H39" s="16">
        <v>62500</v>
      </c>
      <c r="I39" s="16">
        <v>280000</v>
      </c>
      <c r="J39" s="17"/>
      <c r="K39" s="17"/>
      <c r="L39" s="17"/>
      <c r="M39" s="19">
        <f t="shared" ref="M39:M48" si="4">SUM(C39:L39)</f>
        <v>5801543.098911819</v>
      </c>
    </row>
    <row r="40" spans="2:13" ht="15.75" thickBot="1" x14ac:dyDescent="0.3">
      <c r="B40" s="6" t="s">
        <v>17</v>
      </c>
      <c r="C40" s="15"/>
      <c r="D40" s="16">
        <v>20000</v>
      </c>
      <c r="E40" s="16">
        <v>0</v>
      </c>
      <c r="F40" s="16">
        <v>345000</v>
      </c>
      <c r="G40" s="16">
        <v>5000</v>
      </c>
      <c r="H40" s="16">
        <v>4166.666666666667</v>
      </c>
      <c r="I40" s="16">
        <v>20000</v>
      </c>
      <c r="J40" s="17"/>
      <c r="K40" s="17"/>
      <c r="L40" s="17"/>
      <c r="M40" s="19">
        <f>SUM(C40:L40)</f>
        <v>394166.66666666669</v>
      </c>
    </row>
    <row r="41" spans="2:13" ht="15.75" thickBot="1" x14ac:dyDescent="0.3">
      <c r="B41" s="6" t="s">
        <v>18</v>
      </c>
      <c r="C41" s="15"/>
      <c r="D41" s="16">
        <v>20000</v>
      </c>
      <c r="E41" s="16">
        <v>8000</v>
      </c>
      <c r="F41" s="16">
        <v>160000</v>
      </c>
      <c r="G41" s="16">
        <v>171248.49785027007</v>
      </c>
      <c r="H41" s="16">
        <v>10416.666666666668</v>
      </c>
      <c r="I41" s="16">
        <v>20000</v>
      </c>
      <c r="J41" s="18">
        <v>0</v>
      </c>
      <c r="K41" s="18">
        <v>5000</v>
      </c>
      <c r="L41" s="18">
        <v>25000</v>
      </c>
      <c r="M41" s="19">
        <f t="shared" si="4"/>
        <v>419665.16451693675</v>
      </c>
    </row>
    <row r="42" spans="2:13" ht="15.75" thickBot="1" x14ac:dyDescent="0.3">
      <c r="B42" s="6" t="s">
        <v>20</v>
      </c>
      <c r="C42" s="15"/>
      <c r="D42" s="16">
        <v>280000</v>
      </c>
      <c r="E42" s="16">
        <v>220000</v>
      </c>
      <c r="F42" s="16">
        <v>760285.71428571432</v>
      </c>
      <c r="G42" s="16">
        <v>2590088.7134386594</v>
      </c>
      <c r="H42" s="16">
        <v>27083.333333333336</v>
      </c>
      <c r="I42" s="16">
        <v>120000</v>
      </c>
      <c r="J42" s="17"/>
      <c r="K42" s="17"/>
      <c r="L42" s="17"/>
      <c r="M42" s="19">
        <f t="shared" si="4"/>
        <v>3997457.761057707</v>
      </c>
    </row>
    <row r="43" spans="2:13" ht="15.75" thickBot="1" x14ac:dyDescent="0.3">
      <c r="B43" s="6" t="s">
        <v>21</v>
      </c>
      <c r="C43" s="15"/>
      <c r="D43" s="16">
        <v>160000</v>
      </c>
      <c r="E43" s="16">
        <v>120000</v>
      </c>
      <c r="F43" s="16">
        <v>449642.85714285716</v>
      </c>
      <c r="G43" s="16">
        <v>889302.59998282837</v>
      </c>
      <c r="H43" s="16">
        <v>27083.333333333336</v>
      </c>
      <c r="I43" s="16">
        <v>40000</v>
      </c>
      <c r="J43" s="18">
        <v>200000</v>
      </c>
      <c r="K43" s="17"/>
      <c r="L43" s="18">
        <v>50000</v>
      </c>
      <c r="M43" s="19">
        <f t="shared" si="4"/>
        <v>1936028.7904590189</v>
      </c>
    </row>
    <row r="44" spans="2:13" ht="15.75" thickBot="1" x14ac:dyDescent="0.3">
      <c r="B44" s="6" t="s">
        <v>22</v>
      </c>
      <c r="C44" s="15"/>
      <c r="D44" s="16">
        <v>120000</v>
      </c>
      <c r="E44" s="16">
        <v>80000</v>
      </c>
      <c r="F44" s="16">
        <v>132500</v>
      </c>
      <c r="G44" s="16">
        <v>1074710.0084316498</v>
      </c>
      <c r="H44" s="16">
        <v>56250</v>
      </c>
      <c r="I44" s="16">
        <v>20000</v>
      </c>
      <c r="J44" s="18">
        <v>975000</v>
      </c>
      <c r="K44" s="18">
        <v>30000</v>
      </c>
      <c r="L44" s="18">
        <v>100000</v>
      </c>
      <c r="M44" s="19">
        <f t="shared" si="4"/>
        <v>2588460.0084316498</v>
      </c>
    </row>
    <row r="45" spans="2:13" ht="15.75" thickBot="1" x14ac:dyDescent="0.3">
      <c r="B45" s="6" t="s">
        <v>23</v>
      </c>
      <c r="C45" s="15"/>
      <c r="D45" s="16">
        <v>40000</v>
      </c>
      <c r="E45" s="16">
        <v>0</v>
      </c>
      <c r="F45" s="16">
        <v>160000</v>
      </c>
      <c r="G45" s="16">
        <v>0</v>
      </c>
      <c r="H45" s="16">
        <v>0</v>
      </c>
      <c r="I45" s="16">
        <v>40000</v>
      </c>
      <c r="J45" s="17"/>
      <c r="K45" s="17"/>
      <c r="L45" s="17"/>
      <c r="M45" s="19">
        <f t="shared" si="4"/>
        <v>240000</v>
      </c>
    </row>
    <row r="46" spans="2:13" ht="15.75" thickBot="1" x14ac:dyDescent="0.3">
      <c r="B46" s="6" t="s">
        <v>24</v>
      </c>
      <c r="C46" s="15"/>
      <c r="D46" s="16">
        <v>0</v>
      </c>
      <c r="E46" s="16">
        <v>0</v>
      </c>
      <c r="F46" s="16">
        <v>300000</v>
      </c>
      <c r="G46" s="16">
        <v>0</v>
      </c>
      <c r="H46" s="16">
        <v>0</v>
      </c>
      <c r="I46" s="16">
        <v>0</v>
      </c>
      <c r="J46" s="17"/>
      <c r="K46" s="17"/>
      <c r="L46" s="17"/>
      <c r="M46" s="19">
        <f t="shared" si="4"/>
        <v>300000</v>
      </c>
    </row>
    <row r="47" spans="2:13" ht="15.75" thickBot="1" x14ac:dyDescent="0.3">
      <c r="B47" s="6" t="s">
        <v>25</v>
      </c>
      <c r="C47" s="15"/>
      <c r="D47" s="16">
        <v>80000</v>
      </c>
      <c r="E47" s="16">
        <v>12000</v>
      </c>
      <c r="F47" s="16">
        <v>210000</v>
      </c>
      <c r="G47" s="16">
        <v>118166.66666666667</v>
      </c>
      <c r="H47" s="16">
        <v>0</v>
      </c>
      <c r="I47" s="16">
        <v>20000</v>
      </c>
      <c r="J47" s="17"/>
      <c r="K47" s="17"/>
      <c r="L47" s="17"/>
      <c r="M47" s="19">
        <f t="shared" si="4"/>
        <v>440166.66666666669</v>
      </c>
    </row>
    <row r="48" spans="2:13" ht="15.75" thickBot="1" x14ac:dyDescent="0.3">
      <c r="B48" s="6" t="s">
        <v>26</v>
      </c>
      <c r="C48" s="15"/>
      <c r="D48" s="16">
        <v>160000</v>
      </c>
      <c r="E48" s="16">
        <v>40000</v>
      </c>
      <c r="F48" s="16">
        <v>300000</v>
      </c>
      <c r="G48" s="16">
        <v>1417200</v>
      </c>
      <c r="H48" s="16">
        <v>31250</v>
      </c>
      <c r="I48" s="16">
        <v>60000</v>
      </c>
      <c r="J48" s="17"/>
      <c r="K48" s="18">
        <v>25000</v>
      </c>
      <c r="L48" s="17"/>
      <c r="M48" s="19">
        <f t="shared" si="4"/>
        <v>2033450</v>
      </c>
    </row>
    <row r="49" spans="2:13" ht="15.75" thickBot="1" x14ac:dyDescent="0.3">
      <c r="B49" s="20" t="s">
        <v>27</v>
      </c>
      <c r="C49" s="21"/>
      <c r="D49" s="21">
        <f t="shared" ref="D49:M49" si="5">SUM(D38:D48)</f>
        <v>1400000</v>
      </c>
      <c r="E49" s="21">
        <f t="shared" si="5"/>
        <v>600000</v>
      </c>
      <c r="F49" s="21">
        <f t="shared" si="5"/>
        <v>3700000</v>
      </c>
      <c r="G49" s="21">
        <f t="shared" si="5"/>
        <v>14449949.709748378</v>
      </c>
      <c r="H49" s="21">
        <f t="shared" si="5"/>
        <v>250000.00000000003</v>
      </c>
      <c r="I49" s="21">
        <f t="shared" si="5"/>
        <v>800000</v>
      </c>
      <c r="J49" s="21">
        <f t="shared" si="5"/>
        <v>1175000</v>
      </c>
      <c r="K49" s="21">
        <f t="shared" si="5"/>
        <v>60000</v>
      </c>
      <c r="L49" s="21">
        <f t="shared" si="5"/>
        <v>200000</v>
      </c>
      <c r="M49" s="22">
        <f t="shared" si="5"/>
        <v>22634949.70974838</v>
      </c>
    </row>
    <row r="50" spans="2:13" customFormat="1" x14ac:dyDescent="0.25"/>
    <row r="51" spans="2:13" customFormat="1" ht="15.75" thickBot="1" x14ac:dyDescent="0.3"/>
    <row r="52" spans="2:13" ht="97.9" customHeight="1" thickBot="1" x14ac:dyDescent="0.3">
      <c r="B52" s="4" t="s">
        <v>44</v>
      </c>
      <c r="C52" s="5" t="s">
        <v>33</v>
      </c>
      <c r="D52" s="5" t="s">
        <v>34</v>
      </c>
      <c r="E52" s="5" t="s">
        <v>35</v>
      </c>
      <c r="F52" s="5" t="s">
        <v>36</v>
      </c>
      <c r="G52" s="5" t="s">
        <v>37</v>
      </c>
      <c r="H52" s="5" t="s">
        <v>38</v>
      </c>
      <c r="I52" s="5" t="s">
        <v>39</v>
      </c>
      <c r="J52" s="5" t="s">
        <v>30</v>
      </c>
      <c r="K52" s="5" t="s">
        <v>31</v>
      </c>
      <c r="L52" s="5" t="s">
        <v>40</v>
      </c>
      <c r="M52" s="5" t="s">
        <v>41</v>
      </c>
    </row>
    <row r="53" spans="2:13" ht="15.75" thickBot="1" x14ac:dyDescent="0.3">
      <c r="B53" s="6" t="s">
        <v>15</v>
      </c>
      <c r="C53" s="15">
        <f t="shared" ref="C53:I63" si="6">C6+C22+C38</f>
        <v>0</v>
      </c>
      <c r="D53" s="15">
        <f t="shared" si="6"/>
        <v>600000</v>
      </c>
      <c r="E53" s="15">
        <f t="shared" si="6"/>
        <v>100000</v>
      </c>
      <c r="F53" s="15">
        <f t="shared" si="6"/>
        <v>1420000</v>
      </c>
      <c r="G53" s="15">
        <f t="shared" si="6"/>
        <v>8371673.3554167654</v>
      </c>
      <c r="H53" s="15">
        <f t="shared" si="6"/>
        <v>75000</v>
      </c>
      <c r="I53" s="15">
        <f t="shared" si="6"/>
        <v>450000</v>
      </c>
      <c r="J53" s="17"/>
      <c r="K53" s="17"/>
      <c r="L53" s="18">
        <f>L6+L22+L38</f>
        <v>100000</v>
      </c>
      <c r="M53" s="19">
        <f>SUM(C53:L53)</f>
        <v>11116673.355416765</v>
      </c>
    </row>
    <row r="54" spans="2:13" ht="15.75" thickBot="1" x14ac:dyDescent="0.3">
      <c r="B54" s="6" t="s">
        <v>16</v>
      </c>
      <c r="C54" s="15">
        <f t="shared" si="6"/>
        <v>0</v>
      </c>
      <c r="D54" s="15">
        <f t="shared" si="6"/>
        <v>700000</v>
      </c>
      <c r="E54" s="15">
        <f t="shared" si="6"/>
        <v>200000</v>
      </c>
      <c r="F54" s="15">
        <f t="shared" si="6"/>
        <v>972500</v>
      </c>
      <c r="G54" s="15">
        <f t="shared" si="6"/>
        <v>10358411.495869868</v>
      </c>
      <c r="H54" s="15">
        <f t="shared" si="6"/>
        <v>150000</v>
      </c>
      <c r="I54" s="15">
        <f t="shared" si="6"/>
        <v>700000</v>
      </c>
      <c r="J54" s="17"/>
      <c r="K54" s="17"/>
      <c r="L54" s="17"/>
      <c r="M54" s="19">
        <f t="shared" ref="M54:M59" si="7">SUM(C54:L54)</f>
        <v>13080911.495869868</v>
      </c>
    </row>
    <row r="55" spans="2:13" ht="15.75" thickBot="1" x14ac:dyDescent="0.3">
      <c r="B55" s="6" t="s">
        <v>17</v>
      </c>
      <c r="C55" s="15">
        <f t="shared" si="6"/>
        <v>0</v>
      </c>
      <c r="D55" s="15">
        <f t="shared" si="6"/>
        <v>50000</v>
      </c>
      <c r="E55" s="15">
        <f t="shared" si="6"/>
        <v>0</v>
      </c>
      <c r="F55" s="15">
        <f t="shared" si="6"/>
        <v>900000</v>
      </c>
      <c r="G55" s="15">
        <f t="shared" si="6"/>
        <v>15000</v>
      </c>
      <c r="H55" s="15">
        <f t="shared" si="6"/>
        <v>10000</v>
      </c>
      <c r="I55" s="15">
        <f t="shared" si="6"/>
        <v>50000</v>
      </c>
      <c r="J55" s="17"/>
      <c r="K55" s="17"/>
      <c r="L55" s="17"/>
      <c r="M55" s="19">
        <f t="shared" si="7"/>
        <v>1025000</v>
      </c>
    </row>
    <row r="56" spans="2:13" ht="15.75" thickBot="1" x14ac:dyDescent="0.3">
      <c r="B56" s="6" t="s">
        <v>18</v>
      </c>
      <c r="C56" s="15">
        <f t="shared" si="6"/>
        <v>0</v>
      </c>
      <c r="D56" s="15">
        <f t="shared" si="6"/>
        <v>50000</v>
      </c>
      <c r="E56" s="15">
        <f t="shared" si="6"/>
        <v>20000</v>
      </c>
      <c r="F56" s="15">
        <f t="shared" si="6"/>
        <v>400000</v>
      </c>
      <c r="G56" s="15">
        <f t="shared" si="6"/>
        <v>396042.63901022874</v>
      </c>
      <c r="H56" s="15">
        <f t="shared" si="6"/>
        <v>25000</v>
      </c>
      <c r="I56" s="15">
        <f t="shared" si="6"/>
        <v>50000</v>
      </c>
      <c r="J56" s="18">
        <f>J9+J25+J41</f>
        <v>0</v>
      </c>
      <c r="K56" s="18">
        <f>K9+K25+K41</f>
        <v>20000</v>
      </c>
      <c r="L56" s="18">
        <f>L9+L25+L41</f>
        <v>100000</v>
      </c>
      <c r="M56" s="19">
        <f t="shared" si="7"/>
        <v>1061042.6390102287</v>
      </c>
    </row>
    <row r="57" spans="2:13" ht="15.75" thickBot="1" x14ac:dyDescent="0.3">
      <c r="B57" s="6" t="s">
        <v>20</v>
      </c>
      <c r="C57" s="15">
        <f t="shared" si="6"/>
        <v>0</v>
      </c>
      <c r="D57" s="15">
        <f t="shared" si="6"/>
        <v>700000</v>
      </c>
      <c r="E57" s="15">
        <f t="shared" si="6"/>
        <v>550000</v>
      </c>
      <c r="F57" s="15">
        <f t="shared" si="6"/>
        <v>1985000</v>
      </c>
      <c r="G57" s="15">
        <f t="shared" si="6"/>
        <v>5647001.8250505216</v>
      </c>
      <c r="H57" s="15">
        <f t="shared" si="6"/>
        <v>65000.000000000007</v>
      </c>
      <c r="I57" s="15">
        <f t="shared" si="6"/>
        <v>300000</v>
      </c>
      <c r="J57" s="17"/>
      <c r="K57" s="17"/>
      <c r="L57" s="17"/>
      <c r="M57" s="19">
        <f t="shared" si="7"/>
        <v>9247001.8250505216</v>
      </c>
    </row>
    <row r="58" spans="2:13" ht="15.75" thickBot="1" x14ac:dyDescent="0.3">
      <c r="B58" s="6" t="s">
        <v>21</v>
      </c>
      <c r="C58" s="15">
        <f t="shared" si="6"/>
        <v>0</v>
      </c>
      <c r="D58" s="15">
        <f t="shared" si="6"/>
        <v>400000</v>
      </c>
      <c r="E58" s="15">
        <f t="shared" si="6"/>
        <v>300000</v>
      </c>
      <c r="F58" s="15">
        <f t="shared" si="6"/>
        <v>1160000</v>
      </c>
      <c r="G58" s="15">
        <f t="shared" si="6"/>
        <v>2163004.8051798698</v>
      </c>
      <c r="H58" s="15">
        <f t="shared" si="6"/>
        <v>65000.000000000007</v>
      </c>
      <c r="I58" s="15">
        <f t="shared" si="6"/>
        <v>100000</v>
      </c>
      <c r="J58" s="18">
        <f>J11+J27+J43</f>
        <v>500000</v>
      </c>
      <c r="K58" s="17"/>
      <c r="L58" s="18">
        <f>L11+L27+L43</f>
        <v>200000</v>
      </c>
      <c r="M58" s="19">
        <f t="shared" si="7"/>
        <v>4888004.8051798698</v>
      </c>
    </row>
    <row r="59" spans="2:13" ht="15.75" thickBot="1" x14ac:dyDescent="0.3">
      <c r="B59" s="6" t="s">
        <v>22</v>
      </c>
      <c r="C59" s="15">
        <f t="shared" si="6"/>
        <v>0</v>
      </c>
      <c r="D59" s="15">
        <f t="shared" si="6"/>
        <v>300000</v>
      </c>
      <c r="E59" s="15">
        <f t="shared" si="6"/>
        <v>200000</v>
      </c>
      <c r="F59" s="15">
        <f t="shared" si="6"/>
        <v>560000</v>
      </c>
      <c r="G59" s="15">
        <f t="shared" si="6"/>
        <v>2687285.5203656652</v>
      </c>
      <c r="H59" s="15">
        <f t="shared" si="6"/>
        <v>135000</v>
      </c>
      <c r="I59" s="15">
        <f t="shared" si="6"/>
        <v>50000</v>
      </c>
      <c r="J59" s="18">
        <f>J12+J28+J44</f>
        <v>2437500</v>
      </c>
      <c r="K59" s="18">
        <f>K12+K28+K44</f>
        <v>120000</v>
      </c>
      <c r="L59" s="18">
        <f>L12+L28+L44</f>
        <v>400000</v>
      </c>
      <c r="M59" s="19">
        <f t="shared" si="7"/>
        <v>6889785.5203656647</v>
      </c>
    </row>
    <row r="60" spans="2:13" ht="15.75" thickBot="1" x14ac:dyDescent="0.3">
      <c r="B60" s="6" t="s">
        <v>23</v>
      </c>
      <c r="C60" s="15">
        <f t="shared" si="6"/>
        <v>0</v>
      </c>
      <c r="D60" s="15">
        <f t="shared" si="6"/>
        <v>100000</v>
      </c>
      <c r="E60" s="15">
        <f t="shared" si="6"/>
        <v>0</v>
      </c>
      <c r="F60" s="15">
        <f t="shared" si="6"/>
        <v>400000</v>
      </c>
      <c r="G60" s="15">
        <f t="shared" si="6"/>
        <v>0</v>
      </c>
      <c r="H60" s="15">
        <f t="shared" si="6"/>
        <v>0</v>
      </c>
      <c r="I60" s="15">
        <f t="shared" si="6"/>
        <v>100000</v>
      </c>
      <c r="J60" s="17"/>
      <c r="K60" s="17"/>
      <c r="L60" s="17"/>
      <c r="M60" s="19">
        <f>SUM(C60:L60)</f>
        <v>600000</v>
      </c>
    </row>
    <row r="61" spans="2:13" ht="15.75" thickBot="1" x14ac:dyDescent="0.3">
      <c r="B61" s="6" t="s">
        <v>24</v>
      </c>
      <c r="C61" s="15">
        <f t="shared" si="6"/>
        <v>0</v>
      </c>
      <c r="D61" s="15">
        <f t="shared" si="6"/>
        <v>0</v>
      </c>
      <c r="E61" s="15">
        <f t="shared" si="6"/>
        <v>0</v>
      </c>
      <c r="F61" s="15">
        <f t="shared" si="6"/>
        <v>1400000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7"/>
      <c r="K61" s="17"/>
      <c r="L61" s="17"/>
      <c r="M61" s="19">
        <f>SUM(C61:L61)</f>
        <v>1400000</v>
      </c>
    </row>
    <row r="62" spans="2:13" ht="15.75" thickBot="1" x14ac:dyDescent="0.3">
      <c r="B62" s="6" t="s">
        <v>25</v>
      </c>
      <c r="C62" s="15">
        <f t="shared" si="6"/>
        <v>0</v>
      </c>
      <c r="D62" s="15">
        <f t="shared" si="6"/>
        <v>200000</v>
      </c>
      <c r="E62" s="15">
        <f t="shared" si="6"/>
        <v>30000</v>
      </c>
      <c r="F62" s="15">
        <f t="shared" si="6"/>
        <v>600000</v>
      </c>
      <c r="G62" s="15">
        <f t="shared" si="6"/>
        <v>221600</v>
      </c>
      <c r="H62" s="15">
        <f t="shared" si="6"/>
        <v>0</v>
      </c>
      <c r="I62" s="15">
        <f t="shared" si="6"/>
        <v>50000</v>
      </c>
      <c r="J62" s="17"/>
      <c r="K62" s="17"/>
      <c r="L62" s="17"/>
      <c r="M62" s="19">
        <f>SUM(C62:L62)</f>
        <v>1101600</v>
      </c>
    </row>
    <row r="63" spans="2:13" ht="15.75" thickBot="1" x14ac:dyDescent="0.3">
      <c r="B63" s="6" t="s">
        <v>26</v>
      </c>
      <c r="C63" s="15">
        <f t="shared" si="6"/>
        <v>0</v>
      </c>
      <c r="D63" s="15">
        <f t="shared" si="6"/>
        <v>400000</v>
      </c>
      <c r="E63" s="15">
        <f t="shared" si="6"/>
        <v>100000</v>
      </c>
      <c r="F63" s="15">
        <f t="shared" si="6"/>
        <v>750000</v>
      </c>
      <c r="G63" s="15">
        <f t="shared" si="6"/>
        <v>2938100</v>
      </c>
      <c r="H63" s="15">
        <f t="shared" si="6"/>
        <v>75000</v>
      </c>
      <c r="I63" s="15">
        <f t="shared" si="6"/>
        <v>150000</v>
      </c>
      <c r="J63" s="17"/>
      <c r="K63" s="18">
        <f>K16+K32+K48</f>
        <v>100000</v>
      </c>
      <c r="L63" s="17"/>
      <c r="M63" s="19">
        <f>SUM(C63:L63)</f>
        <v>4513100</v>
      </c>
    </row>
    <row r="64" spans="2:13" ht="15.75" thickBot="1" x14ac:dyDescent="0.3">
      <c r="B64" s="20" t="s">
        <v>27</v>
      </c>
      <c r="C64" s="21">
        <f t="shared" ref="C64:M64" si="8">SUM(C53:C63)</f>
        <v>0</v>
      </c>
      <c r="D64" s="21">
        <f t="shared" si="8"/>
        <v>3500000</v>
      </c>
      <c r="E64" s="21">
        <f t="shared" si="8"/>
        <v>1500000</v>
      </c>
      <c r="F64" s="21">
        <f t="shared" si="8"/>
        <v>10547500</v>
      </c>
      <c r="G64" s="21">
        <f t="shared" si="8"/>
        <v>32798119.640892919</v>
      </c>
      <c r="H64" s="21">
        <f t="shared" si="8"/>
        <v>600000</v>
      </c>
      <c r="I64" s="21">
        <f t="shared" si="8"/>
        <v>2000000</v>
      </c>
      <c r="J64" s="21">
        <f t="shared" si="8"/>
        <v>2937500</v>
      </c>
      <c r="K64" s="21">
        <f t="shared" si="8"/>
        <v>240000</v>
      </c>
      <c r="L64" s="21">
        <f t="shared" si="8"/>
        <v>800000</v>
      </c>
      <c r="M64" s="22">
        <f t="shared" si="8"/>
        <v>54923119.640892923</v>
      </c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</sheetData>
  <pageMargins left="0.7" right="0.7" top="0.75" bottom="0.75" header="0.3" footer="0.3"/>
  <pageSetup orientation="portrait" horizontalDpi="4294967293" verticalDpi="1200" r:id="rId1"/>
  <headerFooter>
    <oddFooter>&amp;C&amp;1#&amp;"Calibri"&amp;22&amp;K0073CFINTERNAL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414B-5795-4B35-A7A1-7087AEC9AF5C}">
  <sheetPr>
    <tabColor theme="9"/>
  </sheetPr>
  <dimension ref="B1:D7"/>
  <sheetViews>
    <sheetView showGridLines="0" zoomScaleNormal="100" workbookViewId="0"/>
  </sheetViews>
  <sheetFormatPr defaultColWidth="8.7109375" defaultRowHeight="15" x14ac:dyDescent="0.25"/>
  <cols>
    <col min="1" max="1" width="3.28515625" customWidth="1"/>
    <col min="2" max="2" width="20.7109375" customWidth="1"/>
    <col min="3" max="3" width="25.7109375" customWidth="1"/>
    <col min="4" max="4" width="32.5703125" bestFit="1" customWidth="1"/>
    <col min="5" max="7" width="15.7109375" customWidth="1"/>
    <col min="8" max="8" width="13" bestFit="1" customWidth="1"/>
    <col min="9" max="9" width="11.28515625" bestFit="1" customWidth="1"/>
  </cols>
  <sheetData>
    <row r="1" spans="2:4" ht="22.15" customHeight="1" x14ac:dyDescent="0.25"/>
    <row r="2" spans="2:4" ht="22.5" customHeight="1" thickBot="1" x14ac:dyDescent="0.3">
      <c r="B2" s="3" t="s">
        <v>45</v>
      </c>
      <c r="C2" s="3"/>
      <c r="D2" s="1"/>
    </row>
    <row r="3" spans="2:4" ht="15.75" thickBot="1" x14ac:dyDescent="0.3">
      <c r="B3" s="4" t="s">
        <v>46</v>
      </c>
      <c r="C3" s="4" t="s">
        <v>47</v>
      </c>
      <c r="D3" s="5" t="s">
        <v>48</v>
      </c>
    </row>
    <row r="4" spans="2:4" ht="15.75" thickBot="1" x14ac:dyDescent="0.3">
      <c r="B4" s="24" t="s">
        <v>32</v>
      </c>
      <c r="C4" s="25">
        <v>10030381.622150093</v>
      </c>
      <c r="D4" s="25">
        <v>8694381.6221500933</v>
      </c>
    </row>
    <row r="5" spans="2:4" ht="15.75" thickBot="1" x14ac:dyDescent="0.3">
      <c r="B5" s="24" t="s">
        <v>42</v>
      </c>
      <c r="C5" s="25">
        <v>22257788.308994446</v>
      </c>
      <c r="D5" s="25">
        <v>18992704.975661114</v>
      </c>
    </row>
    <row r="6" spans="2:4" ht="15.75" thickBot="1" x14ac:dyDescent="0.3">
      <c r="B6" s="24" t="s">
        <v>43</v>
      </c>
      <c r="C6" s="25">
        <v>22634949.70974838</v>
      </c>
      <c r="D6" s="25">
        <v>19621333.043081716</v>
      </c>
    </row>
    <row r="7" spans="2:4" ht="15.75" thickBot="1" x14ac:dyDescent="0.3">
      <c r="B7" s="26" t="s">
        <v>27</v>
      </c>
      <c r="C7" s="27">
        <f>SUM(C4:C6)</f>
        <v>54923119.640892923</v>
      </c>
      <c r="D7" s="27">
        <f>SUM(D4:D6)</f>
        <v>47308419.640892923</v>
      </c>
    </row>
  </sheetData>
  <pageMargins left="0.7" right="0.7" top="0.75" bottom="0.75" header="0.3" footer="0.3"/>
  <pageSetup orientation="portrait" verticalDpi="0" r:id="rId1"/>
  <headerFooter>
    <oddFooter>&amp;C&amp;1#&amp;"Calibri"&amp;22&amp;K0073CFINTERNAL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A729-EB19-4F18-AA7D-5429F85583EE}">
  <sheetPr>
    <tabColor theme="9"/>
  </sheetPr>
  <dimension ref="B2:F9"/>
  <sheetViews>
    <sheetView showGridLines="0" zoomScaleNormal="100" workbookViewId="0"/>
  </sheetViews>
  <sheetFormatPr defaultColWidth="8.7109375" defaultRowHeight="15" x14ac:dyDescent="0.25"/>
  <cols>
    <col min="1" max="1" width="3.28515625" customWidth="1"/>
    <col min="2" max="2" width="30.7109375" customWidth="1"/>
    <col min="3" max="5" width="15.7109375" customWidth="1"/>
    <col min="6" max="6" width="15.5703125" bestFit="1" customWidth="1"/>
    <col min="7" max="7" width="8.7109375" customWidth="1"/>
  </cols>
  <sheetData>
    <row r="2" spans="2:6" ht="15.75" thickBot="1" x14ac:dyDescent="0.3">
      <c r="B2" s="3" t="s">
        <v>50</v>
      </c>
      <c r="C2" s="1"/>
      <c r="D2" s="1"/>
      <c r="E2" s="1"/>
      <c r="F2" s="1"/>
    </row>
    <row r="3" spans="2:6" ht="45.75" thickBot="1" x14ac:dyDescent="0.3">
      <c r="B3" s="3"/>
      <c r="C3" s="119" t="s">
        <v>51</v>
      </c>
      <c r="D3" s="120"/>
      <c r="E3" s="29" t="s">
        <v>52</v>
      </c>
      <c r="F3" s="30" t="s">
        <v>53</v>
      </c>
    </row>
    <row r="4" spans="2:6" ht="45.75" thickBot="1" x14ac:dyDescent="0.3">
      <c r="B4" s="4" t="s">
        <v>54</v>
      </c>
      <c r="C4" s="31" t="s">
        <v>55</v>
      </c>
      <c r="D4" s="31" t="s">
        <v>56</v>
      </c>
      <c r="E4" s="32" t="s">
        <v>57</v>
      </c>
      <c r="F4" s="32" t="s">
        <v>58</v>
      </c>
    </row>
    <row r="5" spans="2:6" ht="15.75" thickBot="1" x14ac:dyDescent="0.3">
      <c r="B5" s="24" t="s">
        <v>19</v>
      </c>
      <c r="C5" s="33">
        <v>0.42409781559185428</v>
      </c>
      <c r="D5" s="34"/>
      <c r="E5" s="35"/>
      <c r="F5" s="35"/>
    </row>
    <row r="6" spans="2:6" ht="15.75" thickBot="1" x14ac:dyDescent="0.3">
      <c r="B6" s="24" t="s">
        <v>28</v>
      </c>
      <c r="C6" s="33">
        <v>4.5332811775322564E-2</v>
      </c>
      <c r="D6" s="34"/>
      <c r="E6" s="35"/>
      <c r="F6" s="35"/>
    </row>
    <row r="7" spans="2:6" ht="15.75" thickBot="1" x14ac:dyDescent="0.3">
      <c r="B7" s="24" t="s">
        <v>18</v>
      </c>
      <c r="C7" s="33">
        <v>0.28571533837011731</v>
      </c>
      <c r="D7" s="34"/>
      <c r="E7" s="35"/>
      <c r="F7" s="35"/>
    </row>
    <row r="8" spans="2:6" ht="15.75" thickBot="1" x14ac:dyDescent="0.3">
      <c r="B8" s="24" t="s">
        <v>26</v>
      </c>
      <c r="C8" s="34"/>
      <c r="D8" s="34"/>
      <c r="E8" s="35"/>
      <c r="F8" s="36">
        <v>27.912264847771777</v>
      </c>
    </row>
    <row r="9" spans="2:6" ht="15.75" thickBot="1" x14ac:dyDescent="0.3">
      <c r="B9" s="24" t="s">
        <v>59</v>
      </c>
      <c r="C9" s="34"/>
      <c r="D9" s="34"/>
      <c r="E9" s="37">
        <v>117.80608622002448</v>
      </c>
      <c r="F9" s="38"/>
    </row>
  </sheetData>
  <mergeCells count="1">
    <mergeCell ref="C3:D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E2CA-161C-47AE-A993-FFED1D65DDB1}">
  <sheetPr>
    <tabColor theme="9"/>
  </sheetPr>
  <dimension ref="B1:S103"/>
  <sheetViews>
    <sheetView showGridLines="0" zoomScaleNormal="100" workbookViewId="0">
      <pane xSplit="4" ySplit="6" topLeftCell="E7" activePane="bottomRight" state="frozen"/>
      <selection activeCell="B1" sqref="B1:D1048576"/>
      <selection pane="topRight" activeCell="B1" sqref="B1:D1048576"/>
      <selection pane="bottomLeft" activeCell="B1" sqref="B1:D1048576"/>
      <selection pane="bottomRight"/>
    </sheetView>
  </sheetViews>
  <sheetFormatPr defaultColWidth="9.28515625" defaultRowHeight="15" x14ac:dyDescent="0.25"/>
  <cols>
    <col min="1" max="1" width="3.28515625" customWidth="1"/>
    <col min="2" max="2" width="3.7109375" style="1" customWidth="1"/>
    <col min="3" max="3" width="47" style="1" customWidth="1"/>
    <col min="4" max="4" width="22.7109375" style="1" customWidth="1"/>
    <col min="5" max="19" width="15.7109375" style="1" customWidth="1"/>
    <col min="20" max="20" width="12.42578125" bestFit="1" customWidth="1"/>
    <col min="21" max="21" width="15.7109375" customWidth="1"/>
    <col min="23" max="27" width="12.7109375" customWidth="1"/>
  </cols>
  <sheetData>
    <row r="1" spans="2:19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2:19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ht="15.75" thickBot="1" x14ac:dyDescent="0.3">
      <c r="B5" s="3" t="s">
        <v>60</v>
      </c>
      <c r="E5" s="23"/>
    </row>
    <row r="6" spans="2:19" ht="52.5" thickBot="1" x14ac:dyDescent="0.3">
      <c r="B6" s="39" t="s">
        <v>61</v>
      </c>
      <c r="C6" s="40"/>
      <c r="D6" s="40" t="s">
        <v>62</v>
      </c>
      <c r="E6" s="40" t="s">
        <v>63</v>
      </c>
      <c r="F6" s="40" t="s">
        <v>64</v>
      </c>
      <c r="G6" s="40" t="s">
        <v>65</v>
      </c>
      <c r="H6" s="40" t="s">
        <v>66</v>
      </c>
      <c r="I6" s="41" t="s">
        <v>15</v>
      </c>
      <c r="J6" s="40" t="s">
        <v>16</v>
      </c>
      <c r="K6" s="40" t="s">
        <v>17</v>
      </c>
      <c r="L6" s="40" t="s">
        <v>18</v>
      </c>
      <c r="M6" s="40" t="s">
        <v>20</v>
      </c>
      <c r="N6" s="40" t="s">
        <v>21</v>
      </c>
      <c r="O6" s="40" t="s">
        <v>22</v>
      </c>
      <c r="P6" s="40" t="s">
        <v>23</v>
      </c>
      <c r="Q6" s="40" t="s">
        <v>24</v>
      </c>
      <c r="R6" s="40" t="s">
        <v>25</v>
      </c>
      <c r="S6" s="42" t="s">
        <v>26</v>
      </c>
    </row>
    <row r="7" spans="2:19" x14ac:dyDescent="0.25">
      <c r="B7" s="43" t="s">
        <v>67</v>
      </c>
      <c r="C7" s="44"/>
      <c r="D7" s="45" t="s">
        <v>62</v>
      </c>
      <c r="E7" s="45" t="s">
        <v>62</v>
      </c>
      <c r="F7" s="45" t="s">
        <v>62</v>
      </c>
      <c r="G7" s="45" t="s">
        <v>62</v>
      </c>
      <c r="H7" s="45" t="s">
        <v>62</v>
      </c>
      <c r="I7" s="46" t="s">
        <v>62</v>
      </c>
      <c r="J7" s="45" t="s">
        <v>62</v>
      </c>
      <c r="K7" s="45" t="s">
        <v>62</v>
      </c>
      <c r="L7" s="45" t="s">
        <v>62</v>
      </c>
      <c r="M7" s="45" t="s">
        <v>62</v>
      </c>
      <c r="N7" s="45" t="s">
        <v>62</v>
      </c>
      <c r="O7" s="45" t="s">
        <v>62</v>
      </c>
      <c r="P7" s="45" t="s">
        <v>62</v>
      </c>
      <c r="Q7" s="45" t="s">
        <v>62</v>
      </c>
      <c r="R7" s="45" t="s">
        <v>62</v>
      </c>
      <c r="S7" s="47" t="s">
        <v>62</v>
      </c>
    </row>
    <row r="8" spans="2:19" x14ac:dyDescent="0.25">
      <c r="B8" s="46" t="s">
        <v>62</v>
      </c>
      <c r="C8" s="14" t="s">
        <v>68</v>
      </c>
      <c r="D8" s="45"/>
      <c r="E8" s="48">
        <f>SUM(M8:P8)</f>
        <v>2305320.1972534447</v>
      </c>
      <c r="F8" s="48">
        <f>SUM(I8:K8)</f>
        <v>24579868.185911655</v>
      </c>
      <c r="G8" s="48">
        <f>SUM(R8:S8)</f>
        <v>-1027779.3110956985</v>
      </c>
      <c r="H8" s="48">
        <f>SUM(I8:P8)+R8</f>
        <v>27050760.340234026</v>
      </c>
      <c r="I8" s="49">
        <v>7498973.0017289082</v>
      </c>
      <c r="J8" s="48">
        <v>17079785.238225281</v>
      </c>
      <c r="K8" s="48">
        <v>1109.9459574669672</v>
      </c>
      <c r="L8" s="48">
        <v>165571.95706892299</v>
      </c>
      <c r="M8" s="48">
        <v>1261536.4914958761</v>
      </c>
      <c r="N8" s="48">
        <v>295491.81263147324</v>
      </c>
      <c r="O8" s="48">
        <v>315969.30748296058</v>
      </c>
      <c r="P8" s="48">
        <v>432322.58564313484</v>
      </c>
      <c r="Q8" s="48">
        <v>0</v>
      </c>
      <c r="R8" s="48">
        <v>0</v>
      </c>
      <c r="S8" s="50">
        <v>-1027779.3110956985</v>
      </c>
    </row>
    <row r="9" spans="2:19" x14ac:dyDescent="0.25">
      <c r="B9" s="46" t="s">
        <v>62</v>
      </c>
      <c r="C9" s="14" t="s">
        <v>69</v>
      </c>
      <c r="D9" s="45"/>
      <c r="E9" s="48">
        <f t="shared" ref="E9:E15" si="0">SUM(M9:P9)</f>
        <v>324047.96293637098</v>
      </c>
      <c r="F9" s="48">
        <f t="shared" ref="F9:F15" si="1">SUM(I9:K9)</f>
        <v>4238830.9775194926</v>
      </c>
      <c r="G9" s="48">
        <f t="shared" ref="G9:G15" si="2">SUM(R9:S9)</f>
        <v>294651.62029683904</v>
      </c>
      <c r="H9" s="48">
        <f t="shared" ref="H9:H15" si="3">SUM(I9:P9)+R9</f>
        <v>4850252.7032292243</v>
      </c>
      <c r="I9" s="49">
        <v>1398575.0088525757</v>
      </c>
      <c r="J9" s="48">
        <v>2840038.1821252992</v>
      </c>
      <c r="K9" s="48">
        <v>217.78654161757765</v>
      </c>
      <c r="L9" s="48">
        <v>17913.636525754431</v>
      </c>
      <c r="M9" s="48">
        <v>249428.88466215681</v>
      </c>
      <c r="N9" s="48">
        <v>32965.710302743311</v>
      </c>
      <c r="O9" s="48">
        <v>41653.367971470871</v>
      </c>
      <c r="P9" s="48">
        <v>0</v>
      </c>
      <c r="Q9" s="48">
        <v>0</v>
      </c>
      <c r="R9" s="48">
        <v>269460.12624760671</v>
      </c>
      <c r="S9" s="50">
        <v>25191.49404923234</v>
      </c>
    </row>
    <row r="10" spans="2:19" x14ac:dyDescent="0.25">
      <c r="B10" s="46" t="s">
        <v>62</v>
      </c>
      <c r="C10" s="14" t="s">
        <v>70</v>
      </c>
      <c r="D10" s="45"/>
      <c r="E10" s="48">
        <f t="shared" si="0"/>
        <v>1399252.0022529501</v>
      </c>
      <c r="F10" s="48">
        <f t="shared" si="1"/>
        <v>1605842.2537222097</v>
      </c>
      <c r="G10" s="48">
        <f t="shared" si="2"/>
        <v>531398.35341304634</v>
      </c>
      <c r="H10" s="48">
        <f t="shared" si="3"/>
        <v>3011047.6047529299</v>
      </c>
      <c r="I10" s="49">
        <v>661347.0221493463</v>
      </c>
      <c r="J10" s="48">
        <v>944495.23157286341</v>
      </c>
      <c r="K10" s="48">
        <v>0</v>
      </c>
      <c r="L10" s="48">
        <v>5953.3487777701221</v>
      </c>
      <c r="M10" s="48">
        <v>269571.16581479029</v>
      </c>
      <c r="N10" s="48">
        <v>434994.93846540904</v>
      </c>
      <c r="O10" s="48">
        <v>694685.89797275071</v>
      </c>
      <c r="P10" s="48">
        <v>0</v>
      </c>
      <c r="Q10" s="48">
        <v>0</v>
      </c>
      <c r="R10" s="48">
        <v>0</v>
      </c>
      <c r="S10" s="50">
        <v>531398.35341304634</v>
      </c>
    </row>
    <row r="11" spans="2:19" x14ac:dyDescent="0.25">
      <c r="B11" s="46" t="s">
        <v>62</v>
      </c>
      <c r="C11" s="14" t="s">
        <v>71</v>
      </c>
      <c r="D11" s="45"/>
      <c r="E11" s="48">
        <f t="shared" si="0"/>
        <v>198095.71793255609</v>
      </c>
      <c r="F11" s="48">
        <f t="shared" si="1"/>
        <v>1485665.4194569786</v>
      </c>
      <c r="G11" s="48">
        <f t="shared" si="2"/>
        <v>-8599.4967479873194</v>
      </c>
      <c r="H11" s="48">
        <f t="shared" si="3"/>
        <v>1706466.5446938258</v>
      </c>
      <c r="I11" s="49">
        <v>467095.39061744907</v>
      </c>
      <c r="J11" s="48">
        <v>1018505.2480617228</v>
      </c>
      <c r="K11" s="48">
        <v>64.780777806695866</v>
      </c>
      <c r="L11" s="48">
        <v>9232.4009919108539</v>
      </c>
      <c r="M11" s="48">
        <v>87201.661861769026</v>
      </c>
      <c r="N11" s="48">
        <v>37745.111549045592</v>
      </c>
      <c r="O11" s="48">
        <v>52158.290728997548</v>
      </c>
      <c r="P11" s="48">
        <v>20990.653792743928</v>
      </c>
      <c r="Q11" s="48">
        <v>0</v>
      </c>
      <c r="R11" s="48">
        <v>13473.006312380334</v>
      </c>
      <c r="S11" s="50">
        <v>-22072.503060367653</v>
      </c>
    </row>
    <row r="12" spans="2:19" x14ac:dyDescent="0.25">
      <c r="B12" s="46" t="s">
        <v>62</v>
      </c>
      <c r="C12" s="14" t="s">
        <v>72</v>
      </c>
      <c r="D12" s="45"/>
      <c r="E12" s="48" t="s">
        <v>73</v>
      </c>
      <c r="F12" s="48" t="s">
        <v>73</v>
      </c>
      <c r="G12" s="48" t="s">
        <v>73</v>
      </c>
      <c r="H12" s="48" t="s">
        <v>73</v>
      </c>
      <c r="I12" s="49" t="s">
        <v>73</v>
      </c>
      <c r="J12" s="48" t="s">
        <v>73</v>
      </c>
      <c r="K12" s="48" t="s">
        <v>73</v>
      </c>
      <c r="L12" s="48" t="s">
        <v>73</v>
      </c>
      <c r="M12" s="48" t="s">
        <v>73</v>
      </c>
      <c r="N12" s="48" t="s">
        <v>73</v>
      </c>
      <c r="O12" s="48" t="s">
        <v>73</v>
      </c>
      <c r="P12" s="48" t="s">
        <v>73</v>
      </c>
      <c r="Q12" s="48" t="s">
        <v>73</v>
      </c>
      <c r="R12" s="48" t="s">
        <v>73</v>
      </c>
      <c r="S12" s="50" t="s">
        <v>73</v>
      </c>
    </row>
    <row r="13" spans="2:19" x14ac:dyDescent="0.25">
      <c r="B13" s="46" t="s">
        <v>62</v>
      </c>
      <c r="C13" s="14" t="s">
        <v>74</v>
      </c>
      <c r="D13" s="45"/>
      <c r="E13" s="48" t="s">
        <v>73</v>
      </c>
      <c r="F13" s="48" t="s">
        <v>73</v>
      </c>
      <c r="G13" s="48" t="s">
        <v>73</v>
      </c>
      <c r="H13" s="48" t="s">
        <v>73</v>
      </c>
      <c r="I13" s="49" t="s">
        <v>73</v>
      </c>
      <c r="J13" s="48" t="s">
        <v>73</v>
      </c>
      <c r="K13" s="48" t="s">
        <v>73</v>
      </c>
      <c r="L13" s="48" t="s">
        <v>73</v>
      </c>
      <c r="M13" s="48" t="s">
        <v>73</v>
      </c>
      <c r="N13" s="48" t="s">
        <v>73</v>
      </c>
      <c r="O13" s="48" t="s">
        <v>73</v>
      </c>
      <c r="P13" s="48" t="s">
        <v>73</v>
      </c>
      <c r="Q13" s="48" t="s">
        <v>73</v>
      </c>
      <c r="R13" s="48" t="s">
        <v>73</v>
      </c>
      <c r="S13" s="50" t="s">
        <v>73</v>
      </c>
    </row>
    <row r="14" spans="2:19" x14ac:dyDescent="0.25">
      <c r="B14" s="46" t="s">
        <v>62</v>
      </c>
      <c r="C14" s="14" t="s">
        <v>75</v>
      </c>
      <c r="D14" s="45"/>
      <c r="E14" s="48">
        <f t="shared" si="0"/>
        <v>931028.27698128356</v>
      </c>
      <c r="F14" s="48">
        <f t="shared" si="1"/>
        <v>12200158.141967043</v>
      </c>
      <c r="G14" s="48">
        <f t="shared" si="2"/>
        <v>823831.8514561659</v>
      </c>
      <c r="H14" s="48">
        <f t="shared" si="3"/>
        <v>13933994.907445148</v>
      </c>
      <c r="I14" s="49">
        <v>4021554.9814992268</v>
      </c>
      <c r="J14" s="48">
        <v>8177994.592038217</v>
      </c>
      <c r="K14" s="48">
        <v>608.5684296012364</v>
      </c>
      <c r="L14" s="48">
        <v>51504.945953586503</v>
      </c>
      <c r="M14" s="48">
        <v>716552.32732171379</v>
      </c>
      <c r="N14" s="48">
        <v>94752.32941517506</v>
      </c>
      <c r="O14" s="48">
        <v>119723.62024439473</v>
      </c>
      <c r="P14" s="48">
        <v>0</v>
      </c>
      <c r="Q14" s="48">
        <v>0</v>
      </c>
      <c r="R14" s="48">
        <v>751303.5425432343</v>
      </c>
      <c r="S14" s="50">
        <v>72528.308912931592</v>
      </c>
    </row>
    <row r="15" spans="2:19" x14ac:dyDescent="0.25">
      <c r="B15" s="46" t="s">
        <v>62</v>
      </c>
      <c r="C15" s="14" t="s">
        <v>76</v>
      </c>
      <c r="D15" s="45"/>
      <c r="E15" s="48">
        <f t="shared" si="0"/>
        <v>0</v>
      </c>
      <c r="F15" s="48">
        <f t="shared" si="1"/>
        <v>0</v>
      </c>
      <c r="G15" s="48">
        <f t="shared" si="2"/>
        <v>1046967.7121864497</v>
      </c>
      <c r="H15" s="48">
        <f t="shared" si="3"/>
        <v>0</v>
      </c>
      <c r="I15" s="49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50">
        <v>1046967.7121864497</v>
      </c>
    </row>
    <row r="16" spans="2:19" x14ac:dyDescent="0.25">
      <c r="B16" s="51" t="s">
        <v>62</v>
      </c>
      <c r="C16" s="52" t="s">
        <v>62</v>
      </c>
      <c r="D16" s="53" t="s">
        <v>77</v>
      </c>
      <c r="E16" s="54">
        <f>SUM(E7:E15)</f>
        <v>5157744.1573566059</v>
      </c>
      <c r="F16" s="55">
        <f t="shared" ref="F16:S16" si="4">SUM(F7:F15)</f>
        <v>44110364.978577375</v>
      </c>
      <c r="G16" s="55">
        <f t="shared" si="4"/>
        <v>1660470.7295088151</v>
      </c>
      <c r="H16" s="55">
        <f t="shared" si="4"/>
        <v>50552522.100355156</v>
      </c>
      <c r="I16" s="56">
        <f t="shared" si="4"/>
        <v>14047545.404847506</v>
      </c>
      <c r="J16" s="55">
        <f t="shared" si="4"/>
        <v>30060818.492023386</v>
      </c>
      <c r="K16" s="55">
        <f t="shared" si="4"/>
        <v>2001.0817064924772</v>
      </c>
      <c r="L16" s="55">
        <f t="shared" si="4"/>
        <v>250176.2893179449</v>
      </c>
      <c r="M16" s="55">
        <f t="shared" si="4"/>
        <v>2584290.5311563062</v>
      </c>
      <c r="N16" s="55">
        <f t="shared" si="4"/>
        <v>895949.90236384608</v>
      </c>
      <c r="O16" s="55">
        <f t="shared" si="4"/>
        <v>1224190.4844005744</v>
      </c>
      <c r="P16" s="55">
        <f t="shared" si="4"/>
        <v>453313.23943587876</v>
      </c>
      <c r="Q16" s="55">
        <f t="shared" si="4"/>
        <v>0</v>
      </c>
      <c r="R16" s="55">
        <f t="shared" si="4"/>
        <v>1034236.6751032213</v>
      </c>
      <c r="S16" s="57">
        <f t="shared" si="4"/>
        <v>626234.05440559378</v>
      </c>
    </row>
    <row r="17" spans="2:19" x14ac:dyDescent="0.25">
      <c r="B17" s="46" t="s">
        <v>62</v>
      </c>
      <c r="C17" s="45" t="s">
        <v>78</v>
      </c>
      <c r="D17" s="45"/>
      <c r="E17" s="48">
        <f t="shared" ref="E17:E18" si="5">SUM(M17:P17)</f>
        <v>10803640.995482005</v>
      </c>
      <c r="F17" s="48">
        <f t="shared" ref="F17:F18" si="6">SUM(I17:K17)</f>
        <v>23756926.307518374</v>
      </c>
      <c r="G17" s="48">
        <f t="shared" ref="G17:G18" si="7">SUM(R17:S17)</f>
        <v>3472114.5689814813</v>
      </c>
      <c r="H17" s="48">
        <f t="shared" ref="H17:H18" si="8">SUM(I17:P17)+R17</f>
        <v>35759555.831292495</v>
      </c>
      <c r="I17" s="49">
        <v>10938776.941219795</v>
      </c>
      <c r="J17" s="48">
        <v>12812060.920310464</v>
      </c>
      <c r="K17" s="48">
        <v>6088.445988114946</v>
      </c>
      <c r="L17" s="48">
        <v>254924.52829211438</v>
      </c>
      <c r="M17" s="48">
        <v>6257764.6429273169</v>
      </c>
      <c r="N17" s="48">
        <v>1847593.037152756</v>
      </c>
      <c r="O17" s="48">
        <v>2698283.3154019313</v>
      </c>
      <c r="P17" s="48">
        <v>0</v>
      </c>
      <c r="Q17" s="48">
        <v>0</v>
      </c>
      <c r="R17" s="48">
        <v>944064</v>
      </c>
      <c r="S17" s="50">
        <v>2528050.5689814813</v>
      </c>
    </row>
    <row r="18" spans="2:19" x14ac:dyDescent="0.25">
      <c r="B18" s="46" t="s">
        <v>62</v>
      </c>
      <c r="C18" s="45" t="s">
        <v>149</v>
      </c>
      <c r="D18" s="45"/>
      <c r="E18" s="48">
        <f t="shared" si="5"/>
        <v>7470000</v>
      </c>
      <c r="F18" s="48">
        <f t="shared" si="6"/>
        <v>6377500</v>
      </c>
      <c r="G18" s="48">
        <f t="shared" si="7"/>
        <v>2355000</v>
      </c>
      <c r="H18" s="48">
        <f t="shared" si="8"/>
        <v>15272500</v>
      </c>
      <c r="I18" s="49">
        <v>2645000</v>
      </c>
      <c r="J18" s="48">
        <v>2722500</v>
      </c>
      <c r="K18" s="48">
        <v>1010000</v>
      </c>
      <c r="L18" s="48">
        <v>545000</v>
      </c>
      <c r="M18" s="48">
        <v>3600000</v>
      </c>
      <c r="N18" s="48">
        <v>2025000</v>
      </c>
      <c r="O18" s="48">
        <v>1245000.0000000002</v>
      </c>
      <c r="P18" s="48">
        <v>600000</v>
      </c>
      <c r="Q18" s="48">
        <v>0</v>
      </c>
      <c r="R18" s="48">
        <v>880000</v>
      </c>
      <c r="S18" s="50">
        <v>1475000</v>
      </c>
    </row>
    <row r="19" spans="2:19" x14ac:dyDescent="0.25">
      <c r="B19" s="51" t="s">
        <v>62</v>
      </c>
      <c r="C19" s="52" t="s">
        <v>62</v>
      </c>
      <c r="D19" s="53" t="s">
        <v>80</v>
      </c>
      <c r="E19" s="58">
        <f>SUM(E17:E18)</f>
        <v>18273640.995482005</v>
      </c>
      <c r="F19" s="58">
        <f>SUM(F17:F18)</f>
        <v>30134426.307518374</v>
      </c>
      <c r="G19" s="58">
        <f>SUM(G17:G18)</f>
        <v>5827114.5689814817</v>
      </c>
      <c r="H19" s="58">
        <f>SUM(H17:H18)</f>
        <v>51032055.831292495</v>
      </c>
      <c r="I19" s="59">
        <f t="shared" ref="I19:R19" si="9">SUM(I17:I18)</f>
        <v>13583776.941219795</v>
      </c>
      <c r="J19" s="58">
        <f t="shared" si="9"/>
        <v>15534560.920310464</v>
      </c>
      <c r="K19" s="58">
        <f t="shared" si="9"/>
        <v>1016088.4459881149</v>
      </c>
      <c r="L19" s="58">
        <f t="shared" si="9"/>
        <v>799924.52829211438</v>
      </c>
      <c r="M19" s="58">
        <f t="shared" si="9"/>
        <v>9857764.6429273169</v>
      </c>
      <c r="N19" s="58">
        <f t="shared" si="9"/>
        <v>3872593.037152756</v>
      </c>
      <c r="O19" s="58">
        <f t="shared" si="9"/>
        <v>3943283.3154019313</v>
      </c>
      <c r="P19" s="58">
        <f t="shared" si="9"/>
        <v>600000</v>
      </c>
      <c r="Q19" s="58">
        <f t="shared" si="9"/>
        <v>0</v>
      </c>
      <c r="R19" s="58">
        <f t="shared" si="9"/>
        <v>1824064</v>
      </c>
      <c r="S19" s="60">
        <f>SUM(S17:S18)</f>
        <v>4003050.5689814813</v>
      </c>
    </row>
    <row r="20" spans="2:19" x14ac:dyDescent="0.25">
      <c r="B20" s="61" t="s">
        <v>62</v>
      </c>
      <c r="C20" s="62" t="s">
        <v>62</v>
      </c>
      <c r="D20" s="63" t="s">
        <v>81</v>
      </c>
      <c r="E20" s="64">
        <f>IFERROR(E16/E19, "n/a")</f>
        <v>0.28225049176744865</v>
      </c>
      <c r="F20" s="64">
        <f>IFERROR(F16/F19, "n/a")</f>
        <v>1.4637864523597079</v>
      </c>
      <c r="G20" s="64">
        <f>IFERROR(G16/G19, "n/a")</f>
        <v>0.2849559091128438</v>
      </c>
      <c r="H20" s="64">
        <f>IFERROR(H16/H19, "n/a")</f>
        <v>0.99060328409024645</v>
      </c>
      <c r="I20" s="65">
        <f t="shared" ref="I20:P20" si="10">IFERROR(I16/I19, "n/a")</f>
        <v>1.0341413485832804</v>
      </c>
      <c r="J20" s="64">
        <f t="shared" si="10"/>
        <v>1.9350928968144026</v>
      </c>
      <c r="K20" s="64">
        <f t="shared" si="10"/>
        <v>1.969397166549302E-3</v>
      </c>
      <c r="L20" s="64">
        <f t="shared" si="10"/>
        <v>0.31274986635562468</v>
      </c>
      <c r="M20" s="64">
        <f>IFERROR(M16/M19, "n/a")</f>
        <v>0.26215786486751491</v>
      </c>
      <c r="N20" s="64">
        <f t="shared" si="10"/>
        <v>0.23135658556639216</v>
      </c>
      <c r="O20" s="64">
        <f t="shared" si="10"/>
        <v>0.31044953823608157</v>
      </c>
      <c r="P20" s="64">
        <f t="shared" si="10"/>
        <v>0.75552206572646463</v>
      </c>
      <c r="Q20" s="64" t="str">
        <f>IFERROR(Q16/Q19, "n/a")</f>
        <v>n/a</v>
      </c>
      <c r="R20" s="64">
        <f>IFERROR(R16/R19, "n/a")</f>
        <v>0.56699582640917279</v>
      </c>
      <c r="S20" s="66">
        <f>IFERROR(S16/S19, "n/a")</f>
        <v>0.15643920645372464</v>
      </c>
    </row>
    <row r="21" spans="2:19" ht="15.75" thickBot="1" x14ac:dyDescent="0.3">
      <c r="B21" s="67" t="s">
        <v>62</v>
      </c>
      <c r="C21" s="68" t="s">
        <v>62</v>
      </c>
      <c r="D21" s="69" t="s">
        <v>62</v>
      </c>
      <c r="E21" s="69" t="s">
        <v>62</v>
      </c>
      <c r="F21" s="69" t="s">
        <v>62</v>
      </c>
      <c r="G21" s="69" t="s">
        <v>62</v>
      </c>
      <c r="H21" s="69" t="s">
        <v>62</v>
      </c>
      <c r="I21" s="70" t="s">
        <v>62</v>
      </c>
      <c r="J21" s="69" t="s">
        <v>62</v>
      </c>
      <c r="K21" s="69" t="s">
        <v>62</v>
      </c>
      <c r="L21" s="69" t="s">
        <v>62</v>
      </c>
      <c r="M21" s="69" t="s">
        <v>62</v>
      </c>
      <c r="N21" s="69" t="s">
        <v>62</v>
      </c>
      <c r="O21" s="69" t="s">
        <v>62</v>
      </c>
      <c r="P21" s="69" t="s">
        <v>62</v>
      </c>
      <c r="Q21" s="69" t="s">
        <v>62</v>
      </c>
      <c r="R21" s="69" t="s">
        <v>62</v>
      </c>
      <c r="S21" s="71" t="s">
        <v>62</v>
      </c>
    </row>
    <row r="22" spans="2:19" x14ac:dyDescent="0.25">
      <c r="B22" s="72" t="s">
        <v>82</v>
      </c>
      <c r="C22" s="44"/>
      <c r="D22" s="45" t="s">
        <v>62</v>
      </c>
      <c r="E22" s="45"/>
      <c r="F22" s="45"/>
      <c r="G22" s="45"/>
      <c r="H22" s="45"/>
      <c r="I22" s="49" t="s">
        <v>62</v>
      </c>
      <c r="J22" s="48"/>
      <c r="K22" s="48"/>
      <c r="L22" s="48"/>
      <c r="M22" s="48"/>
      <c r="N22" s="48"/>
      <c r="O22" s="48"/>
      <c r="P22" s="48"/>
      <c r="Q22" s="48"/>
      <c r="R22" s="48"/>
      <c r="S22" s="50"/>
    </row>
    <row r="23" spans="2:19" x14ac:dyDescent="0.25">
      <c r="B23" s="46" t="s">
        <v>62</v>
      </c>
      <c r="C23" s="45" t="s">
        <v>83</v>
      </c>
      <c r="D23" s="45"/>
      <c r="E23" s="48">
        <f t="shared" ref="E23:E25" si="11">SUM(M23:P23)</f>
        <v>3429909.2231932292</v>
      </c>
      <c r="F23" s="48">
        <f t="shared" ref="F23:F25" si="12">SUM(I23:K23)</f>
        <v>36814038.113603033</v>
      </c>
      <c r="G23" s="48">
        <f t="shared" ref="G23:G25" si="13">SUM(R23:S23)</f>
        <v>-1541645.0004815105</v>
      </c>
      <c r="H23" s="48">
        <f t="shared" ref="H23:H25" si="14">SUM(I23:P23)+R23</f>
        <v>40492305.569810912</v>
      </c>
      <c r="I23" s="49">
        <v>11224061.926105399</v>
      </c>
      <c r="J23" s="48">
        <v>25588345.488810457</v>
      </c>
      <c r="K23" s="48">
        <v>1630.6986871734957</v>
      </c>
      <c r="L23" s="48">
        <v>248358.23301464945</v>
      </c>
      <c r="M23" s="48">
        <v>1887340.0246944956</v>
      </c>
      <c r="N23" s="48">
        <v>441327.77819982695</v>
      </c>
      <c r="O23" s="48">
        <v>471017.21838180296</v>
      </c>
      <c r="P23" s="48">
        <v>630224.20191710372</v>
      </c>
      <c r="Q23" s="48">
        <v>0</v>
      </c>
      <c r="R23" s="48">
        <v>0</v>
      </c>
      <c r="S23" s="50">
        <v>-1541645.0004815105</v>
      </c>
    </row>
    <row r="24" spans="2:19" x14ac:dyDescent="0.25">
      <c r="B24" s="46" t="s">
        <v>62</v>
      </c>
      <c r="C24" s="45" t="s">
        <v>84</v>
      </c>
      <c r="D24" s="45"/>
      <c r="E24" s="48" t="s">
        <v>73</v>
      </c>
      <c r="F24" s="48" t="s">
        <v>73</v>
      </c>
      <c r="G24" s="48" t="s">
        <v>73</v>
      </c>
      <c r="H24" s="48" t="s">
        <v>73</v>
      </c>
      <c r="I24" s="49" t="s">
        <v>73</v>
      </c>
      <c r="J24" s="48" t="s">
        <v>73</v>
      </c>
      <c r="K24" s="48" t="s">
        <v>73</v>
      </c>
      <c r="L24" s="48" t="s">
        <v>73</v>
      </c>
      <c r="M24" s="48" t="s">
        <v>73</v>
      </c>
      <c r="N24" s="48" t="s">
        <v>73</v>
      </c>
      <c r="O24" s="48" t="s">
        <v>73</v>
      </c>
      <c r="P24" s="48" t="s">
        <v>73</v>
      </c>
      <c r="Q24" s="48" t="s">
        <v>73</v>
      </c>
      <c r="R24" s="48" t="s">
        <v>73</v>
      </c>
      <c r="S24" s="50" t="s">
        <v>73</v>
      </c>
    </row>
    <row r="25" spans="2:19" x14ac:dyDescent="0.25">
      <c r="B25" s="46" t="s">
        <v>62</v>
      </c>
      <c r="C25" s="45" t="s">
        <v>85</v>
      </c>
      <c r="D25" s="45"/>
      <c r="E25" s="48">
        <f t="shared" si="11"/>
        <v>10497292.150596058</v>
      </c>
      <c r="F25" s="48">
        <f t="shared" si="12"/>
        <v>18745084.851286627</v>
      </c>
      <c r="G25" s="48">
        <f t="shared" si="13"/>
        <v>3159700</v>
      </c>
      <c r="H25" s="48">
        <f t="shared" si="14"/>
        <v>29860019.640892912</v>
      </c>
      <c r="I25" s="49">
        <v>8371673.3554167598</v>
      </c>
      <c r="J25" s="48">
        <v>10358411.495869868</v>
      </c>
      <c r="K25" s="48">
        <v>15000</v>
      </c>
      <c r="L25" s="48">
        <v>396042.63901022903</v>
      </c>
      <c r="M25" s="48">
        <v>5647001.8250505226</v>
      </c>
      <c r="N25" s="48">
        <v>2163004.8051798693</v>
      </c>
      <c r="O25" s="48">
        <v>2687285.5203656661</v>
      </c>
      <c r="P25" s="48">
        <v>0</v>
      </c>
      <c r="Q25" s="48">
        <v>0</v>
      </c>
      <c r="R25" s="48">
        <v>221600</v>
      </c>
      <c r="S25" s="50">
        <v>2938100</v>
      </c>
    </row>
    <row r="26" spans="2:19" x14ac:dyDescent="0.25">
      <c r="B26" s="46" t="s">
        <v>62</v>
      </c>
      <c r="C26" s="45" t="s">
        <v>86</v>
      </c>
      <c r="D26" s="45"/>
      <c r="E26" s="48">
        <f t="shared" ref="E26" si="15">SUM(M26:P26)</f>
        <v>521190.47762340459</v>
      </c>
      <c r="F26" s="48">
        <f t="shared" ref="F26" si="16">SUM(I26:K26)</f>
        <v>341469.62327050668</v>
      </c>
      <c r="G26" s="48">
        <f t="shared" ref="G26" si="17">SUM(R26:S26)</f>
        <v>179720.85435289831</v>
      </c>
      <c r="H26" s="48">
        <f t="shared" ref="H26" si="18">SUM(I26:P26)+R26</f>
        <v>898604.27176449087</v>
      </c>
      <c r="I26" s="49">
        <v>179720.85435289814</v>
      </c>
      <c r="J26" s="48">
        <v>161748.76891760854</v>
      </c>
      <c r="K26" s="48">
        <v>0</v>
      </c>
      <c r="L26" s="48">
        <v>35944.17087057967</v>
      </c>
      <c r="M26" s="48">
        <v>269581.28152934718</v>
      </c>
      <c r="N26" s="48">
        <v>251609.19609405741</v>
      </c>
      <c r="O26" s="48">
        <v>0</v>
      </c>
      <c r="P26" s="48">
        <v>0</v>
      </c>
      <c r="Q26" s="48">
        <v>0</v>
      </c>
      <c r="R26" s="48">
        <v>0</v>
      </c>
      <c r="S26" s="50">
        <v>179720.85435289831</v>
      </c>
    </row>
    <row r="27" spans="2:19" x14ac:dyDescent="0.25">
      <c r="B27" s="51" t="s">
        <v>62</v>
      </c>
      <c r="C27" s="52" t="s">
        <v>62</v>
      </c>
      <c r="D27" s="53" t="s">
        <v>77</v>
      </c>
      <c r="E27" s="55">
        <f>SUM(E22:E26)</f>
        <v>14448391.851412693</v>
      </c>
      <c r="F27" s="55">
        <f>SUM(F22:F26)</f>
        <v>55900592.588160165</v>
      </c>
      <c r="G27" s="55">
        <f>SUM(G22:G26)</f>
        <v>1797775.8538713879</v>
      </c>
      <c r="H27" s="55">
        <f>SUM(H22:H26)</f>
        <v>71250929.482468307</v>
      </c>
      <c r="I27" s="56">
        <f t="shared" ref="I27:S27" si="19">SUM(I22:I26)</f>
        <v>19775456.135875057</v>
      </c>
      <c r="J27" s="55">
        <f>SUM(J22:J26)</f>
        <v>36108505.75359793</v>
      </c>
      <c r="K27" s="55">
        <f t="shared" si="19"/>
        <v>16630.698687173495</v>
      </c>
      <c r="L27" s="55">
        <f t="shared" si="19"/>
        <v>680345.04289545817</v>
      </c>
      <c r="M27" s="55">
        <f t="shared" si="19"/>
        <v>7803923.1312743658</v>
      </c>
      <c r="N27" s="55">
        <f t="shared" si="19"/>
        <v>2855941.7794737536</v>
      </c>
      <c r="O27" s="55">
        <f t="shared" si="19"/>
        <v>3158302.7387474691</v>
      </c>
      <c r="P27" s="55">
        <f t="shared" si="19"/>
        <v>630224.20191710372</v>
      </c>
      <c r="Q27" s="55">
        <f t="shared" si="19"/>
        <v>0</v>
      </c>
      <c r="R27" s="55">
        <f t="shared" si="19"/>
        <v>221600</v>
      </c>
      <c r="S27" s="57">
        <f t="shared" si="19"/>
        <v>1576175.8538713879</v>
      </c>
    </row>
    <row r="28" spans="2:19" x14ac:dyDescent="0.25">
      <c r="B28" s="46" t="s">
        <v>62</v>
      </c>
      <c r="C28" s="45" t="s">
        <v>87</v>
      </c>
      <c r="D28" s="45"/>
      <c r="E28" s="48">
        <f t="shared" ref="E28" si="20">SUM(M28:P28)</f>
        <v>10803640.995482005</v>
      </c>
      <c r="F28" s="48">
        <f t="shared" ref="F28" si="21">SUM(I28:K28)</f>
        <v>23756926.307518374</v>
      </c>
      <c r="G28" s="48">
        <f t="shared" ref="G28" si="22">SUM(R28:S28)</f>
        <v>3472114.5689814813</v>
      </c>
      <c r="H28" s="48">
        <f t="shared" ref="H28" si="23">SUM(I28:P28)+R28</f>
        <v>35759555.831292495</v>
      </c>
      <c r="I28" s="49">
        <v>10938776.941219795</v>
      </c>
      <c r="J28" s="48">
        <v>12812060.920310464</v>
      </c>
      <c r="K28" s="48">
        <v>6088.445988114946</v>
      </c>
      <c r="L28" s="48">
        <v>254924.52829211438</v>
      </c>
      <c r="M28" s="48">
        <v>6257764.6429273169</v>
      </c>
      <c r="N28" s="48">
        <v>1847593.037152756</v>
      </c>
      <c r="O28" s="48">
        <v>2698283.3154019313</v>
      </c>
      <c r="P28" s="48">
        <v>0</v>
      </c>
      <c r="Q28" s="48">
        <v>0</v>
      </c>
      <c r="R28" s="48">
        <v>944064</v>
      </c>
      <c r="S28" s="50">
        <v>2528050.5689814813</v>
      </c>
    </row>
    <row r="29" spans="2:19" x14ac:dyDescent="0.25">
      <c r="B29" s="51" t="s">
        <v>62</v>
      </c>
      <c r="C29" s="52" t="s">
        <v>62</v>
      </c>
      <c r="D29" s="53" t="s">
        <v>80</v>
      </c>
      <c r="E29" s="73">
        <f t="shared" ref="E29:S29" si="24">E28</f>
        <v>10803640.995482005</v>
      </c>
      <c r="F29" s="73">
        <f t="shared" si="24"/>
        <v>23756926.307518374</v>
      </c>
      <c r="G29" s="73">
        <f t="shared" si="24"/>
        <v>3472114.5689814813</v>
      </c>
      <c r="H29" s="73">
        <f t="shared" si="24"/>
        <v>35759555.831292495</v>
      </c>
      <c r="I29" s="74">
        <f t="shared" si="24"/>
        <v>10938776.941219795</v>
      </c>
      <c r="J29" s="73">
        <f t="shared" si="24"/>
        <v>12812060.920310464</v>
      </c>
      <c r="K29" s="73">
        <f t="shared" si="24"/>
        <v>6088.445988114946</v>
      </c>
      <c r="L29" s="73">
        <f t="shared" si="24"/>
        <v>254924.52829211438</v>
      </c>
      <c r="M29" s="73">
        <f t="shared" si="24"/>
        <v>6257764.6429273169</v>
      </c>
      <c r="N29" s="73">
        <f t="shared" si="24"/>
        <v>1847593.037152756</v>
      </c>
      <c r="O29" s="73">
        <f t="shared" si="24"/>
        <v>2698283.3154019313</v>
      </c>
      <c r="P29" s="73">
        <f t="shared" si="24"/>
        <v>0</v>
      </c>
      <c r="Q29" s="73">
        <f t="shared" si="24"/>
        <v>0</v>
      </c>
      <c r="R29" s="73">
        <f t="shared" si="24"/>
        <v>944064</v>
      </c>
      <c r="S29" s="75">
        <f t="shared" si="24"/>
        <v>2528050.5689814813</v>
      </c>
    </row>
    <row r="30" spans="2:19" x14ac:dyDescent="0.25">
      <c r="B30" s="61" t="s">
        <v>62</v>
      </c>
      <c r="C30" s="62" t="s">
        <v>62</v>
      </c>
      <c r="D30" s="63" t="s">
        <v>81</v>
      </c>
      <c r="E30" s="64">
        <f>IFERROR(E27/E29, "n/a")</f>
        <v>1.337363196116466</v>
      </c>
      <c r="F30" s="64">
        <f>IFERROR(F27/F29, "n/a")</f>
        <v>2.3530229401128064</v>
      </c>
      <c r="G30" s="64">
        <f>IFERROR(G27/G29, "n/a")</f>
        <v>0.51777549909557041</v>
      </c>
      <c r="H30" s="64">
        <f>IFERROR(H27/H29, "n/a")</f>
        <v>1.9925004051677286</v>
      </c>
      <c r="I30" s="65">
        <f>IFERROR(I27/I29, "n/a")</f>
        <v>1.807830641591808</v>
      </c>
      <c r="J30" s="64">
        <f t="shared" ref="J30:R30" si="25">IFERROR(J27/J29, "n/a")</f>
        <v>2.8183214221496962</v>
      </c>
      <c r="K30" s="64">
        <f>IFERROR(K27/K29, "n/a")</f>
        <v>2.7315178158166686</v>
      </c>
      <c r="L30" s="64">
        <f t="shared" si="25"/>
        <v>2.6688096569344655</v>
      </c>
      <c r="M30" s="64">
        <f t="shared" si="25"/>
        <v>1.2470784020448189</v>
      </c>
      <c r="N30" s="64">
        <f t="shared" si="25"/>
        <v>1.5457634457612588</v>
      </c>
      <c r="O30" s="64">
        <f t="shared" si="25"/>
        <v>1.1704859607290772</v>
      </c>
      <c r="P30" s="64" t="str">
        <f t="shared" si="25"/>
        <v>n/a</v>
      </c>
      <c r="Q30" s="64" t="str">
        <f t="shared" si="25"/>
        <v>n/a</v>
      </c>
      <c r="R30" s="64">
        <f t="shared" si="25"/>
        <v>0.23472984882380857</v>
      </c>
      <c r="S30" s="66">
        <f>IFERROR(S27/S29, "n/a")</f>
        <v>0.62347481225678514</v>
      </c>
    </row>
    <row r="31" spans="2:19" ht="15.75" thickBot="1" x14ac:dyDescent="0.3">
      <c r="B31" s="67" t="s">
        <v>62</v>
      </c>
      <c r="C31" s="68" t="s">
        <v>62</v>
      </c>
      <c r="D31" s="69" t="s">
        <v>62</v>
      </c>
      <c r="E31" s="69" t="s">
        <v>62</v>
      </c>
      <c r="F31" s="69" t="s">
        <v>62</v>
      </c>
      <c r="G31" s="69" t="s">
        <v>62</v>
      </c>
      <c r="H31" s="69" t="s">
        <v>62</v>
      </c>
      <c r="I31" s="70" t="s">
        <v>62</v>
      </c>
      <c r="J31" s="69" t="s">
        <v>62</v>
      </c>
      <c r="K31" s="69" t="s">
        <v>62</v>
      </c>
      <c r="L31" s="69" t="s">
        <v>62</v>
      </c>
      <c r="M31" s="69" t="s">
        <v>62</v>
      </c>
      <c r="N31" s="69" t="s">
        <v>62</v>
      </c>
      <c r="O31" s="69" t="s">
        <v>62</v>
      </c>
      <c r="P31" s="69" t="s">
        <v>62</v>
      </c>
      <c r="Q31" s="69" t="s">
        <v>62</v>
      </c>
      <c r="R31" s="69" t="s">
        <v>62</v>
      </c>
      <c r="S31" s="71" t="s">
        <v>62</v>
      </c>
    </row>
    <row r="32" spans="2:19" x14ac:dyDescent="0.25">
      <c r="B32" s="43" t="s">
        <v>88</v>
      </c>
      <c r="C32" s="44"/>
      <c r="D32" s="45" t="s">
        <v>62</v>
      </c>
      <c r="E32" s="45" t="s">
        <v>62</v>
      </c>
      <c r="F32" s="45" t="s">
        <v>62</v>
      </c>
      <c r="G32" s="45" t="s">
        <v>62</v>
      </c>
      <c r="H32" s="45" t="s">
        <v>62</v>
      </c>
      <c r="I32" s="46" t="s">
        <v>62</v>
      </c>
      <c r="J32" s="45" t="s">
        <v>62</v>
      </c>
      <c r="K32" s="45" t="s">
        <v>62</v>
      </c>
      <c r="L32" s="45" t="s">
        <v>62</v>
      </c>
      <c r="M32" s="45" t="s">
        <v>62</v>
      </c>
      <c r="N32" s="45" t="s">
        <v>62</v>
      </c>
      <c r="O32" s="45" t="s">
        <v>62</v>
      </c>
      <c r="P32" s="45" t="s">
        <v>62</v>
      </c>
      <c r="Q32" s="45" t="s">
        <v>62</v>
      </c>
      <c r="R32" s="45" t="s">
        <v>62</v>
      </c>
      <c r="S32" s="47" t="s">
        <v>62</v>
      </c>
    </row>
    <row r="33" spans="2:19" x14ac:dyDescent="0.25">
      <c r="B33" s="46" t="s">
        <v>62</v>
      </c>
      <c r="C33" s="45" t="s">
        <v>68</v>
      </c>
      <c r="D33" s="45"/>
      <c r="E33" s="48">
        <f t="shared" ref="E33:E39" si="26">SUM(M33:P33)</f>
        <v>2305320.1972534447</v>
      </c>
      <c r="F33" s="48">
        <f t="shared" ref="F33:F39" si="27">SUM(I33:K33)</f>
        <v>24579868.185911655</v>
      </c>
      <c r="G33" s="48">
        <f t="shared" ref="G33:G39" si="28">SUM(R33:S33)</f>
        <v>-1027779.3110956985</v>
      </c>
      <c r="H33" s="48">
        <f t="shared" ref="H33:H39" si="29">SUM(I33:P33)+R33</f>
        <v>27050760.340234026</v>
      </c>
      <c r="I33" s="49">
        <v>7498973.0017289082</v>
      </c>
      <c r="J33" s="48">
        <v>17079785.238225281</v>
      </c>
      <c r="K33" s="48">
        <v>1109.9459574669672</v>
      </c>
      <c r="L33" s="48">
        <v>165571.95706892299</v>
      </c>
      <c r="M33" s="48">
        <v>1261536.4914958761</v>
      </c>
      <c r="N33" s="48">
        <v>295491.81263147324</v>
      </c>
      <c r="O33" s="48">
        <v>315969.30748296058</v>
      </c>
      <c r="P33" s="48">
        <v>432322.58564313484</v>
      </c>
      <c r="Q33" s="48">
        <v>0</v>
      </c>
      <c r="R33" s="48">
        <v>0</v>
      </c>
      <c r="S33" s="50">
        <v>-1027779.3110956985</v>
      </c>
    </row>
    <row r="34" spans="2:19" x14ac:dyDescent="0.25">
      <c r="B34" s="46" t="s">
        <v>62</v>
      </c>
      <c r="C34" s="45" t="s">
        <v>69</v>
      </c>
      <c r="D34" s="45"/>
      <c r="E34" s="48">
        <f t="shared" si="26"/>
        <v>324047.96293637098</v>
      </c>
      <c r="F34" s="48">
        <f t="shared" si="27"/>
        <v>4238830.9775194926</v>
      </c>
      <c r="G34" s="48">
        <f t="shared" si="28"/>
        <v>294651.62029683904</v>
      </c>
      <c r="H34" s="48">
        <f t="shared" si="29"/>
        <v>4850252.7032292243</v>
      </c>
      <c r="I34" s="49">
        <v>1398575.0088525757</v>
      </c>
      <c r="J34" s="48">
        <v>2840038.1821252992</v>
      </c>
      <c r="K34" s="48">
        <v>217.78654161757765</v>
      </c>
      <c r="L34" s="48">
        <v>17913.636525754431</v>
      </c>
      <c r="M34" s="48">
        <v>249428.88466215681</v>
      </c>
      <c r="N34" s="48">
        <v>32965.710302743311</v>
      </c>
      <c r="O34" s="48">
        <v>41653.367971470871</v>
      </c>
      <c r="P34" s="48">
        <v>0</v>
      </c>
      <c r="Q34" s="48">
        <v>0</v>
      </c>
      <c r="R34" s="48">
        <v>269460.12624760671</v>
      </c>
      <c r="S34" s="50">
        <v>25191.49404923234</v>
      </c>
    </row>
    <row r="35" spans="2:19" x14ac:dyDescent="0.25">
      <c r="B35" s="46" t="s">
        <v>62</v>
      </c>
      <c r="C35" s="45" t="s">
        <v>70</v>
      </c>
      <c r="D35" s="45"/>
      <c r="E35" s="48">
        <f t="shared" si="26"/>
        <v>1399252.0022529501</v>
      </c>
      <c r="F35" s="48">
        <f t="shared" si="27"/>
        <v>1605842.2537222097</v>
      </c>
      <c r="G35" s="48">
        <f t="shared" si="28"/>
        <v>531398.35341304634</v>
      </c>
      <c r="H35" s="48">
        <f t="shared" si="29"/>
        <v>3011047.6047529299</v>
      </c>
      <c r="I35" s="49">
        <v>661347.0221493463</v>
      </c>
      <c r="J35" s="48">
        <v>944495.23157286341</v>
      </c>
      <c r="K35" s="48">
        <v>0</v>
      </c>
      <c r="L35" s="48">
        <v>5953.3487777701221</v>
      </c>
      <c r="M35" s="48">
        <v>269571.16581479029</v>
      </c>
      <c r="N35" s="48">
        <v>434994.93846540904</v>
      </c>
      <c r="O35" s="48">
        <v>694685.89797275071</v>
      </c>
      <c r="P35" s="48">
        <v>0</v>
      </c>
      <c r="Q35" s="48">
        <v>0</v>
      </c>
      <c r="R35" s="48">
        <v>0</v>
      </c>
      <c r="S35" s="50">
        <v>531398.35341304634</v>
      </c>
    </row>
    <row r="36" spans="2:19" x14ac:dyDescent="0.25">
      <c r="B36" s="46" t="s">
        <v>62</v>
      </c>
      <c r="C36" s="45" t="s">
        <v>71</v>
      </c>
      <c r="D36" s="45"/>
      <c r="E36" s="48">
        <f t="shared" si="26"/>
        <v>198095.71793255609</v>
      </c>
      <c r="F36" s="48">
        <f t="shared" si="27"/>
        <v>1485665.4194569786</v>
      </c>
      <c r="G36" s="48">
        <f t="shared" si="28"/>
        <v>-8599.4967479873194</v>
      </c>
      <c r="H36" s="48">
        <f t="shared" si="29"/>
        <v>1706466.5446938258</v>
      </c>
      <c r="I36" s="49">
        <v>467095.39061744907</v>
      </c>
      <c r="J36" s="48">
        <v>1018505.2480617228</v>
      </c>
      <c r="K36" s="48">
        <v>64.780777806695866</v>
      </c>
      <c r="L36" s="48">
        <v>9232.4009919108539</v>
      </c>
      <c r="M36" s="48">
        <v>87201.661861769026</v>
      </c>
      <c r="N36" s="48">
        <v>37745.111549045592</v>
      </c>
      <c r="O36" s="48">
        <v>52158.290728997548</v>
      </c>
      <c r="P36" s="48">
        <v>20990.653792743928</v>
      </c>
      <c r="Q36" s="48">
        <v>0</v>
      </c>
      <c r="R36" s="48">
        <v>13473.006312380334</v>
      </c>
      <c r="S36" s="50">
        <v>-22072.503060367653</v>
      </c>
    </row>
    <row r="37" spans="2:19" x14ac:dyDescent="0.25">
      <c r="B37" s="46" t="s">
        <v>62</v>
      </c>
      <c r="C37" s="45" t="s">
        <v>72</v>
      </c>
      <c r="D37" s="45"/>
      <c r="E37" s="48" t="s">
        <v>73</v>
      </c>
      <c r="F37" s="48" t="s">
        <v>73</v>
      </c>
      <c r="G37" s="48" t="s">
        <v>73</v>
      </c>
      <c r="H37" s="48" t="s">
        <v>73</v>
      </c>
      <c r="I37" s="49" t="s">
        <v>73</v>
      </c>
      <c r="J37" s="48" t="s">
        <v>73</v>
      </c>
      <c r="K37" s="48" t="s">
        <v>73</v>
      </c>
      <c r="L37" s="48" t="s">
        <v>73</v>
      </c>
      <c r="M37" s="48" t="s">
        <v>73</v>
      </c>
      <c r="N37" s="48" t="s">
        <v>73</v>
      </c>
      <c r="O37" s="48" t="s">
        <v>73</v>
      </c>
      <c r="P37" s="48" t="s">
        <v>73</v>
      </c>
      <c r="Q37" s="48" t="s">
        <v>73</v>
      </c>
      <c r="R37" s="48" t="s">
        <v>73</v>
      </c>
      <c r="S37" s="50" t="s">
        <v>73</v>
      </c>
    </row>
    <row r="38" spans="2:19" x14ac:dyDescent="0.25">
      <c r="B38" s="46" t="s">
        <v>62</v>
      </c>
      <c r="C38" s="45" t="s">
        <v>89</v>
      </c>
      <c r="D38" s="45"/>
      <c r="E38" s="48" t="s">
        <v>73</v>
      </c>
      <c r="F38" s="48" t="s">
        <v>73</v>
      </c>
      <c r="G38" s="48" t="s">
        <v>73</v>
      </c>
      <c r="H38" s="48" t="s">
        <v>73</v>
      </c>
      <c r="I38" s="49" t="s">
        <v>73</v>
      </c>
      <c r="J38" s="48" t="s">
        <v>73</v>
      </c>
      <c r="K38" s="48" t="s">
        <v>73</v>
      </c>
      <c r="L38" s="48" t="s">
        <v>73</v>
      </c>
      <c r="M38" s="48" t="s">
        <v>73</v>
      </c>
      <c r="N38" s="48" t="s">
        <v>73</v>
      </c>
      <c r="O38" s="48" t="s">
        <v>73</v>
      </c>
      <c r="P38" s="48" t="s">
        <v>73</v>
      </c>
      <c r="Q38" s="48" t="s">
        <v>73</v>
      </c>
      <c r="R38" s="48" t="s">
        <v>73</v>
      </c>
      <c r="S38" s="50" t="s">
        <v>73</v>
      </c>
    </row>
    <row r="39" spans="2:19" x14ac:dyDescent="0.25">
      <c r="B39" s="46" t="s">
        <v>62</v>
      </c>
      <c r="C39" s="45" t="s">
        <v>90</v>
      </c>
      <c r="D39" s="45"/>
      <c r="E39" s="48">
        <f t="shared" si="26"/>
        <v>931028.27698128356</v>
      </c>
      <c r="F39" s="48">
        <f t="shared" si="27"/>
        <v>12200158.141967043</v>
      </c>
      <c r="G39" s="48">
        <f t="shared" si="28"/>
        <v>823831.8514561659</v>
      </c>
      <c r="H39" s="48">
        <f t="shared" si="29"/>
        <v>13933994.907445148</v>
      </c>
      <c r="I39" s="49">
        <v>4021554.9814992268</v>
      </c>
      <c r="J39" s="48">
        <v>8177994.592038217</v>
      </c>
      <c r="K39" s="48">
        <v>608.5684296012364</v>
      </c>
      <c r="L39" s="48">
        <v>51504.945953586503</v>
      </c>
      <c r="M39" s="48">
        <v>716552.32732171379</v>
      </c>
      <c r="N39" s="48">
        <v>94752.32941517506</v>
      </c>
      <c r="O39" s="48">
        <v>119723.62024439473</v>
      </c>
      <c r="P39" s="48">
        <v>0</v>
      </c>
      <c r="Q39" s="48">
        <v>0</v>
      </c>
      <c r="R39" s="48">
        <v>751303.5425432343</v>
      </c>
      <c r="S39" s="50">
        <v>72528.308912931592</v>
      </c>
    </row>
    <row r="40" spans="2:19" x14ac:dyDescent="0.25">
      <c r="B40" s="51" t="s">
        <v>62</v>
      </c>
      <c r="C40" s="52" t="s">
        <v>62</v>
      </c>
      <c r="D40" s="53" t="s">
        <v>77</v>
      </c>
      <c r="E40" s="58">
        <f t="shared" ref="E40:K40" si="30">SUM(E33:E39)</f>
        <v>5157744.1573566059</v>
      </c>
      <c r="F40" s="58">
        <f t="shared" si="30"/>
        <v>44110364.978577375</v>
      </c>
      <c r="G40" s="58">
        <f t="shared" si="30"/>
        <v>613503.01732236543</v>
      </c>
      <c r="H40" s="58">
        <f t="shared" si="30"/>
        <v>50552522.100355156</v>
      </c>
      <c r="I40" s="59">
        <f t="shared" si="30"/>
        <v>14047545.404847506</v>
      </c>
      <c r="J40" s="58">
        <f t="shared" si="30"/>
        <v>30060818.492023386</v>
      </c>
      <c r="K40" s="58">
        <f t="shared" si="30"/>
        <v>2001.0817064924772</v>
      </c>
      <c r="L40" s="58">
        <f t="shared" ref="L40:S40" si="31">SUM(L33:L39)</f>
        <v>250176.2893179449</v>
      </c>
      <c r="M40" s="58">
        <f t="shared" si="31"/>
        <v>2584290.5311563062</v>
      </c>
      <c r="N40" s="58">
        <f t="shared" si="31"/>
        <v>895949.90236384608</v>
      </c>
      <c r="O40" s="58">
        <f t="shared" si="31"/>
        <v>1224190.4844005744</v>
      </c>
      <c r="P40" s="58">
        <f t="shared" si="31"/>
        <v>453313.23943587876</v>
      </c>
      <c r="Q40" s="58">
        <f t="shared" si="31"/>
        <v>0</v>
      </c>
      <c r="R40" s="58">
        <f t="shared" si="31"/>
        <v>1034236.6751032213</v>
      </c>
      <c r="S40" s="60">
        <f t="shared" si="31"/>
        <v>-420733.65778085589</v>
      </c>
    </row>
    <row r="41" spans="2:19" x14ac:dyDescent="0.25">
      <c r="B41" s="46" t="s">
        <v>62</v>
      </c>
      <c r="C41" s="45" t="s">
        <v>79</v>
      </c>
      <c r="D41" s="45"/>
      <c r="E41" s="48">
        <f t="shared" ref="E41:E43" si="32">SUM(M41:P41)</f>
        <v>3440000</v>
      </c>
      <c r="F41" s="48">
        <f t="shared" ref="F41:F43" si="33">SUM(I41:K41)</f>
        <v>3160000</v>
      </c>
      <c r="G41" s="48">
        <f t="shared" ref="G41:G43" si="34">SUM(R41:S41)</f>
        <v>1005000.0000000001</v>
      </c>
      <c r="H41" s="48">
        <f t="shared" ref="H41:H43" si="35">SUM(I41:P41)+R41</f>
        <v>7025000</v>
      </c>
      <c r="I41" s="49">
        <v>1225000</v>
      </c>
      <c r="J41" s="48">
        <v>1824999.9999999998</v>
      </c>
      <c r="K41" s="48">
        <v>110000.00000000003</v>
      </c>
      <c r="L41" s="48">
        <v>145000</v>
      </c>
      <c r="M41" s="48">
        <v>1690000</v>
      </c>
      <c r="N41" s="48">
        <v>865000</v>
      </c>
      <c r="O41" s="48">
        <v>685000.00000000012</v>
      </c>
      <c r="P41" s="48">
        <v>200000</v>
      </c>
      <c r="Q41" s="48">
        <v>0</v>
      </c>
      <c r="R41" s="48">
        <v>280000</v>
      </c>
      <c r="S41" s="50">
        <v>725000.00000000012</v>
      </c>
    </row>
    <row r="42" spans="2:19" x14ac:dyDescent="0.25">
      <c r="B42" s="46" t="s">
        <v>62</v>
      </c>
      <c r="C42" s="45" t="s">
        <v>91</v>
      </c>
      <c r="D42" s="45"/>
      <c r="E42" s="48">
        <f t="shared" si="32"/>
        <v>13077292.150596058</v>
      </c>
      <c r="F42" s="48">
        <f t="shared" si="33"/>
        <v>21012584.851286627</v>
      </c>
      <c r="G42" s="48">
        <f t="shared" si="34"/>
        <v>4009700</v>
      </c>
      <c r="H42" s="48">
        <f t="shared" si="35"/>
        <v>35607519.640892908</v>
      </c>
      <c r="I42" s="49">
        <v>9291673.3554167598</v>
      </c>
      <c r="J42" s="48">
        <v>10805911.495869868</v>
      </c>
      <c r="K42" s="48">
        <v>915000</v>
      </c>
      <c r="L42" s="48">
        <v>696042.63901022903</v>
      </c>
      <c r="M42" s="48">
        <v>6807001.8250505226</v>
      </c>
      <c r="N42" s="48">
        <v>2623004.8051798693</v>
      </c>
      <c r="O42" s="48">
        <v>3247285.5203656661</v>
      </c>
      <c r="P42" s="48">
        <v>400000</v>
      </c>
      <c r="Q42" s="48">
        <v>0</v>
      </c>
      <c r="R42" s="48">
        <v>821600</v>
      </c>
      <c r="S42" s="50">
        <v>3188100</v>
      </c>
    </row>
    <row r="43" spans="2:19" x14ac:dyDescent="0.25">
      <c r="B43" s="46" t="s">
        <v>62</v>
      </c>
      <c r="C43" s="45" t="s">
        <v>86</v>
      </c>
      <c r="D43" s="45"/>
      <c r="E43" s="48">
        <f t="shared" si="32"/>
        <v>1450000</v>
      </c>
      <c r="F43" s="48">
        <f t="shared" si="33"/>
        <v>950000</v>
      </c>
      <c r="G43" s="48">
        <f t="shared" si="34"/>
        <v>500000</v>
      </c>
      <c r="H43" s="48">
        <f t="shared" si="35"/>
        <v>2500000</v>
      </c>
      <c r="I43" s="49">
        <v>500000</v>
      </c>
      <c r="J43" s="48">
        <v>450000</v>
      </c>
      <c r="K43" s="48">
        <v>0</v>
      </c>
      <c r="L43" s="48">
        <v>100000</v>
      </c>
      <c r="M43" s="48">
        <v>750000</v>
      </c>
      <c r="N43" s="48">
        <v>700000</v>
      </c>
      <c r="O43" s="48">
        <v>0</v>
      </c>
      <c r="P43" s="48">
        <v>0</v>
      </c>
      <c r="Q43" s="48">
        <v>0</v>
      </c>
      <c r="R43" s="48">
        <v>0</v>
      </c>
      <c r="S43" s="50">
        <v>500000</v>
      </c>
    </row>
    <row r="44" spans="2:19" x14ac:dyDescent="0.25">
      <c r="B44" s="51" t="s">
        <v>62</v>
      </c>
      <c r="C44" s="52" t="s">
        <v>62</v>
      </c>
      <c r="D44" s="53" t="s">
        <v>80</v>
      </c>
      <c r="E44" s="55">
        <f t="shared" ref="E44:R44" si="36">SUM(E41:E43)</f>
        <v>17967292.15059606</v>
      </c>
      <c r="F44" s="55">
        <f t="shared" si="36"/>
        <v>25122584.851286627</v>
      </c>
      <c r="G44" s="55">
        <f t="shared" si="36"/>
        <v>5514700</v>
      </c>
      <c r="H44" s="55">
        <f t="shared" si="36"/>
        <v>45132519.640892908</v>
      </c>
      <c r="I44" s="56">
        <f t="shared" si="36"/>
        <v>11016673.35541676</v>
      </c>
      <c r="J44" s="55">
        <f t="shared" si="36"/>
        <v>13080911.495869868</v>
      </c>
      <c r="K44" s="55">
        <f t="shared" si="36"/>
        <v>1025000</v>
      </c>
      <c r="L44" s="55">
        <f t="shared" si="36"/>
        <v>941042.63901022903</v>
      </c>
      <c r="M44" s="55">
        <f t="shared" si="36"/>
        <v>9247001.8250505216</v>
      </c>
      <c r="N44" s="55">
        <f t="shared" si="36"/>
        <v>4188004.8051798693</v>
      </c>
      <c r="O44" s="55">
        <f t="shared" si="36"/>
        <v>3932285.5203656661</v>
      </c>
      <c r="P44" s="55">
        <f t="shared" si="36"/>
        <v>600000</v>
      </c>
      <c r="Q44" s="55">
        <f t="shared" si="36"/>
        <v>0</v>
      </c>
      <c r="R44" s="55">
        <f t="shared" si="36"/>
        <v>1101600</v>
      </c>
      <c r="S44" s="57">
        <f>SUM(S41:S43)</f>
        <v>4413100</v>
      </c>
    </row>
    <row r="45" spans="2:19" x14ac:dyDescent="0.25">
      <c r="B45" s="61" t="s">
        <v>62</v>
      </c>
      <c r="C45" s="62" t="s">
        <v>62</v>
      </c>
      <c r="D45" s="63" t="s">
        <v>81</v>
      </c>
      <c r="E45" s="64">
        <f t="shared" ref="E45:R45" si="37">IFERROR(E40/E44, "n/a")</f>
        <v>0.28706296497691774</v>
      </c>
      <c r="F45" s="64">
        <f t="shared" si="37"/>
        <v>1.7558051943973556</v>
      </c>
      <c r="G45" s="64">
        <f t="shared" si="37"/>
        <v>0.11124866580636579</v>
      </c>
      <c r="H45" s="64">
        <f t="shared" si="37"/>
        <v>1.1200908458598748</v>
      </c>
      <c r="I45" s="65">
        <f t="shared" si="37"/>
        <v>1.2751168117316019</v>
      </c>
      <c r="J45" s="64">
        <f t="shared" si="37"/>
        <v>2.2980675697954771</v>
      </c>
      <c r="K45" s="64">
        <f t="shared" si="37"/>
        <v>1.9522748356024168E-3</v>
      </c>
      <c r="L45" s="64">
        <f t="shared" si="37"/>
        <v>0.26585011023631788</v>
      </c>
      <c r="M45" s="64">
        <f t="shared" si="37"/>
        <v>0.27947334498792387</v>
      </c>
      <c r="N45" s="64">
        <f t="shared" si="37"/>
        <v>0.21393239598381172</v>
      </c>
      <c r="O45" s="64">
        <f t="shared" si="37"/>
        <v>0.31131780183823882</v>
      </c>
      <c r="P45" s="64">
        <f t="shared" si="37"/>
        <v>0.75552206572646463</v>
      </c>
      <c r="Q45" s="64" t="str">
        <f t="shared" si="37"/>
        <v>n/a</v>
      </c>
      <c r="R45" s="64">
        <f t="shared" si="37"/>
        <v>0.93884955982500118</v>
      </c>
      <c r="S45" s="66">
        <f>IFERROR(S40/S44, "n/a")</f>
        <v>-9.5337440298397025E-2</v>
      </c>
    </row>
    <row r="46" spans="2:19" ht="15.75" thickBot="1" x14ac:dyDescent="0.3">
      <c r="B46" s="67" t="s">
        <v>62</v>
      </c>
      <c r="C46" s="68" t="s">
        <v>62</v>
      </c>
      <c r="D46" s="69" t="s">
        <v>62</v>
      </c>
      <c r="E46" s="69" t="s">
        <v>62</v>
      </c>
      <c r="F46" s="69" t="s">
        <v>62</v>
      </c>
      <c r="G46" s="69" t="s">
        <v>62</v>
      </c>
      <c r="H46" s="69" t="s">
        <v>62</v>
      </c>
      <c r="I46" s="70" t="s">
        <v>62</v>
      </c>
      <c r="J46" s="69" t="s">
        <v>62</v>
      </c>
      <c r="K46" s="69" t="s">
        <v>62</v>
      </c>
      <c r="L46" s="69" t="s">
        <v>62</v>
      </c>
      <c r="M46" s="69" t="s">
        <v>62</v>
      </c>
      <c r="N46" s="69" t="s">
        <v>62</v>
      </c>
      <c r="O46" s="69" t="s">
        <v>62</v>
      </c>
      <c r="P46" s="69" t="s">
        <v>62</v>
      </c>
      <c r="Q46" s="69" t="s">
        <v>62</v>
      </c>
      <c r="R46" s="69" t="s">
        <v>62</v>
      </c>
      <c r="S46" s="71" t="s">
        <v>62</v>
      </c>
    </row>
    <row r="47" spans="2:19" x14ac:dyDescent="0.25">
      <c r="B47" s="72" t="s">
        <v>92</v>
      </c>
      <c r="C47" s="44"/>
      <c r="D47" s="45"/>
      <c r="E47" s="45"/>
      <c r="F47" s="45"/>
      <c r="G47" s="45"/>
      <c r="H47" s="45"/>
      <c r="I47" s="49" t="s">
        <v>62</v>
      </c>
      <c r="J47" s="48"/>
      <c r="K47" s="48"/>
      <c r="L47" s="48"/>
      <c r="M47" s="48"/>
      <c r="N47" s="48"/>
      <c r="O47" s="48"/>
      <c r="P47" s="48"/>
      <c r="Q47" s="48"/>
      <c r="R47" s="48"/>
      <c r="S47" s="50"/>
    </row>
    <row r="48" spans="2:19" x14ac:dyDescent="0.25">
      <c r="B48" s="46" t="s">
        <v>62</v>
      </c>
      <c r="C48" s="45" t="s">
        <v>68</v>
      </c>
      <c r="D48" s="45"/>
      <c r="E48" s="48">
        <f t="shared" ref="E48:E54" si="38">SUM(M48:P48)</f>
        <v>2305320.1972534447</v>
      </c>
      <c r="F48" s="48">
        <f t="shared" ref="F48:F54" si="39">SUM(I48:K48)</f>
        <v>24579868.185911655</v>
      </c>
      <c r="G48" s="48">
        <f t="shared" ref="G48:G54" si="40">SUM(R48:S48)</f>
        <v>-1027779.3110956985</v>
      </c>
      <c r="H48" s="48">
        <f t="shared" ref="H48:H54" si="41">SUM(I48:P48)+R48</f>
        <v>27050760.340234026</v>
      </c>
      <c r="I48" s="49">
        <v>7498973.0017289082</v>
      </c>
      <c r="J48" s="48">
        <v>17079785.238225281</v>
      </c>
      <c r="K48" s="48">
        <v>1109.9459574669672</v>
      </c>
      <c r="L48" s="48">
        <v>165571.95706892299</v>
      </c>
      <c r="M48" s="48">
        <v>1261536.4914958761</v>
      </c>
      <c r="N48" s="48">
        <v>295491.81263147324</v>
      </c>
      <c r="O48" s="48">
        <v>315969.30748296058</v>
      </c>
      <c r="P48" s="48">
        <v>432322.58564313484</v>
      </c>
      <c r="Q48" s="48">
        <v>0</v>
      </c>
      <c r="R48" s="48">
        <v>0</v>
      </c>
      <c r="S48" s="50">
        <v>-1027779.3110956985</v>
      </c>
    </row>
    <row r="49" spans="2:19" x14ac:dyDescent="0.25">
      <c r="B49" s="46" t="s">
        <v>62</v>
      </c>
      <c r="C49" s="45" t="s">
        <v>69</v>
      </c>
      <c r="D49" s="45"/>
      <c r="E49" s="48">
        <f t="shared" si="38"/>
        <v>324047.96293637098</v>
      </c>
      <c r="F49" s="48">
        <f t="shared" si="39"/>
        <v>4238830.9775194926</v>
      </c>
      <c r="G49" s="48">
        <f t="shared" si="40"/>
        <v>294651.62029683904</v>
      </c>
      <c r="H49" s="48">
        <f t="shared" si="41"/>
        <v>4850252.7032292243</v>
      </c>
      <c r="I49" s="49">
        <v>1398575.0088525757</v>
      </c>
      <c r="J49" s="48">
        <v>2840038.1821252992</v>
      </c>
      <c r="K49" s="48">
        <v>217.78654161757765</v>
      </c>
      <c r="L49" s="48">
        <v>17913.636525754431</v>
      </c>
      <c r="M49" s="48">
        <v>249428.88466215681</v>
      </c>
      <c r="N49" s="48">
        <v>32965.710302743311</v>
      </c>
      <c r="O49" s="48">
        <v>41653.367971470871</v>
      </c>
      <c r="P49" s="48">
        <v>0</v>
      </c>
      <c r="Q49" s="48">
        <v>0</v>
      </c>
      <c r="R49" s="48">
        <v>269460.12624760671</v>
      </c>
      <c r="S49" s="50">
        <v>25191.49404923234</v>
      </c>
    </row>
    <row r="50" spans="2:19" x14ac:dyDescent="0.25">
      <c r="B50" s="46" t="s">
        <v>62</v>
      </c>
      <c r="C50" s="45" t="s">
        <v>70</v>
      </c>
      <c r="D50" s="45"/>
      <c r="E50" s="48">
        <f t="shared" si="38"/>
        <v>1399252.0022529501</v>
      </c>
      <c r="F50" s="48">
        <f t="shared" si="39"/>
        <v>1605842.2537222097</v>
      </c>
      <c r="G50" s="48">
        <f t="shared" si="40"/>
        <v>531398.35341304634</v>
      </c>
      <c r="H50" s="48">
        <f t="shared" si="41"/>
        <v>3011047.6047529299</v>
      </c>
      <c r="I50" s="49">
        <v>661347.0221493463</v>
      </c>
      <c r="J50" s="48">
        <v>944495.23157286341</v>
      </c>
      <c r="K50" s="48">
        <v>0</v>
      </c>
      <c r="L50" s="48">
        <v>5953.3487777701221</v>
      </c>
      <c r="M50" s="48">
        <v>269571.16581479029</v>
      </c>
      <c r="N50" s="48">
        <v>434994.93846540904</v>
      </c>
      <c r="O50" s="48">
        <v>694685.89797275071</v>
      </c>
      <c r="P50" s="48">
        <v>0</v>
      </c>
      <c r="Q50" s="48">
        <v>0</v>
      </c>
      <c r="R50" s="48">
        <v>0</v>
      </c>
      <c r="S50" s="50">
        <v>531398.35341304634</v>
      </c>
    </row>
    <row r="51" spans="2:19" x14ac:dyDescent="0.25">
      <c r="B51" s="46" t="s">
        <v>62</v>
      </c>
      <c r="C51" s="45" t="s">
        <v>71</v>
      </c>
      <c r="D51" s="45"/>
      <c r="E51" s="48">
        <f t="shared" si="38"/>
        <v>198095.71793255609</v>
      </c>
      <c r="F51" s="48">
        <f t="shared" si="39"/>
        <v>1485665.4194569786</v>
      </c>
      <c r="G51" s="48">
        <f t="shared" si="40"/>
        <v>-8599.4967479873194</v>
      </c>
      <c r="H51" s="48">
        <f t="shared" si="41"/>
        <v>1706466.5446938258</v>
      </c>
      <c r="I51" s="49">
        <v>467095.39061744907</v>
      </c>
      <c r="J51" s="48">
        <v>1018505.2480617228</v>
      </c>
      <c r="K51" s="48">
        <v>64.780777806695866</v>
      </c>
      <c r="L51" s="48">
        <v>9232.4009919108539</v>
      </c>
      <c r="M51" s="48">
        <v>87201.661861769026</v>
      </c>
      <c r="N51" s="48">
        <v>37745.111549045592</v>
      </c>
      <c r="O51" s="48">
        <v>52158.290728997548</v>
      </c>
      <c r="P51" s="48">
        <v>20990.653792743928</v>
      </c>
      <c r="Q51" s="48">
        <v>0</v>
      </c>
      <c r="R51" s="48">
        <v>13473.006312380334</v>
      </c>
      <c r="S51" s="50">
        <v>-22072.503060367653</v>
      </c>
    </row>
    <row r="52" spans="2:19" x14ac:dyDescent="0.25">
      <c r="B52" s="46" t="s">
        <v>62</v>
      </c>
      <c r="C52" s="45" t="s">
        <v>72</v>
      </c>
      <c r="D52" s="45"/>
      <c r="E52" s="48" t="s">
        <v>73</v>
      </c>
      <c r="F52" s="48" t="s">
        <v>73</v>
      </c>
      <c r="G52" s="48" t="s">
        <v>73</v>
      </c>
      <c r="H52" s="48" t="s">
        <v>73</v>
      </c>
      <c r="I52" s="49" t="s">
        <v>73</v>
      </c>
      <c r="J52" s="48" t="s">
        <v>73</v>
      </c>
      <c r="K52" s="48" t="s">
        <v>73</v>
      </c>
      <c r="L52" s="48" t="s">
        <v>73</v>
      </c>
      <c r="M52" s="48" t="s">
        <v>73</v>
      </c>
      <c r="N52" s="48" t="s">
        <v>73</v>
      </c>
      <c r="O52" s="48" t="s">
        <v>73</v>
      </c>
      <c r="P52" s="48" t="s">
        <v>73</v>
      </c>
      <c r="Q52" s="48" t="s">
        <v>73</v>
      </c>
      <c r="R52" s="48" t="s">
        <v>73</v>
      </c>
      <c r="S52" s="50" t="s">
        <v>73</v>
      </c>
    </row>
    <row r="53" spans="2:19" x14ac:dyDescent="0.25">
      <c r="B53" s="46" t="s">
        <v>62</v>
      </c>
      <c r="C53" s="45" t="s">
        <v>89</v>
      </c>
      <c r="D53" s="45"/>
      <c r="E53" s="48" t="s">
        <v>73</v>
      </c>
      <c r="F53" s="48" t="s">
        <v>73</v>
      </c>
      <c r="G53" s="48" t="s">
        <v>73</v>
      </c>
      <c r="H53" s="48" t="s">
        <v>73</v>
      </c>
      <c r="I53" s="49" t="s">
        <v>73</v>
      </c>
      <c r="J53" s="48" t="s">
        <v>73</v>
      </c>
      <c r="K53" s="48" t="s">
        <v>73</v>
      </c>
      <c r="L53" s="48" t="s">
        <v>73</v>
      </c>
      <c r="M53" s="48" t="s">
        <v>73</v>
      </c>
      <c r="N53" s="48" t="s">
        <v>73</v>
      </c>
      <c r="O53" s="48" t="s">
        <v>73</v>
      </c>
      <c r="P53" s="48" t="s">
        <v>73</v>
      </c>
      <c r="Q53" s="48" t="s">
        <v>73</v>
      </c>
      <c r="R53" s="48" t="s">
        <v>73</v>
      </c>
      <c r="S53" s="50" t="s">
        <v>73</v>
      </c>
    </row>
    <row r="54" spans="2:19" x14ac:dyDescent="0.25">
      <c r="B54" s="46"/>
      <c r="C54" s="45" t="s">
        <v>90</v>
      </c>
      <c r="D54" s="45"/>
      <c r="E54" s="48">
        <f t="shared" si="38"/>
        <v>931028.27698128356</v>
      </c>
      <c r="F54" s="48">
        <f t="shared" si="39"/>
        <v>12200158.141967043</v>
      </c>
      <c r="G54" s="48">
        <f t="shared" si="40"/>
        <v>823831.8514561659</v>
      </c>
      <c r="H54" s="48">
        <f t="shared" si="41"/>
        <v>13933994.907445148</v>
      </c>
      <c r="I54" s="49">
        <v>4021554.9814992268</v>
      </c>
      <c r="J54" s="48">
        <v>8177994.592038217</v>
      </c>
      <c r="K54" s="48">
        <v>608.5684296012364</v>
      </c>
      <c r="L54" s="48">
        <v>51504.945953586503</v>
      </c>
      <c r="M54" s="48">
        <v>716552.32732171379</v>
      </c>
      <c r="N54" s="48">
        <v>94752.32941517506</v>
      </c>
      <c r="O54" s="48">
        <v>119723.62024439473</v>
      </c>
      <c r="P54" s="48">
        <v>0</v>
      </c>
      <c r="Q54" s="48">
        <v>0</v>
      </c>
      <c r="R54" s="48">
        <v>751303.5425432343</v>
      </c>
      <c r="S54" s="50">
        <v>72528.308912931592</v>
      </c>
    </row>
    <row r="55" spans="2:19" x14ac:dyDescent="0.25">
      <c r="B55" s="51" t="s">
        <v>62</v>
      </c>
      <c r="C55" s="52" t="s">
        <v>62</v>
      </c>
      <c r="D55" s="53" t="s">
        <v>77</v>
      </c>
      <c r="E55" s="73">
        <f t="shared" ref="E55:S55" si="42">SUM(E48:E54)</f>
        <v>5157744.1573566059</v>
      </c>
      <c r="F55" s="73">
        <f t="shared" si="42"/>
        <v>44110364.978577375</v>
      </c>
      <c r="G55" s="73">
        <f t="shared" si="42"/>
        <v>613503.01732236543</v>
      </c>
      <c r="H55" s="73">
        <f t="shared" si="42"/>
        <v>50552522.100355156</v>
      </c>
      <c r="I55" s="74">
        <f t="shared" si="42"/>
        <v>14047545.404847506</v>
      </c>
      <c r="J55" s="73">
        <f t="shared" si="42"/>
        <v>30060818.492023386</v>
      </c>
      <c r="K55" s="73">
        <f t="shared" si="42"/>
        <v>2001.0817064924772</v>
      </c>
      <c r="L55" s="73">
        <f t="shared" si="42"/>
        <v>250176.2893179449</v>
      </c>
      <c r="M55" s="73">
        <f t="shared" si="42"/>
        <v>2584290.5311563062</v>
      </c>
      <c r="N55" s="73">
        <f t="shared" si="42"/>
        <v>895949.90236384608</v>
      </c>
      <c r="O55" s="73">
        <f t="shared" si="42"/>
        <v>1224190.4844005744</v>
      </c>
      <c r="P55" s="73">
        <f t="shared" si="42"/>
        <v>453313.23943587876</v>
      </c>
      <c r="Q55" s="73">
        <f t="shared" si="42"/>
        <v>0</v>
      </c>
      <c r="R55" s="73">
        <f t="shared" si="42"/>
        <v>1034236.6751032213</v>
      </c>
      <c r="S55" s="75">
        <f t="shared" si="42"/>
        <v>-420733.65778085589</v>
      </c>
    </row>
    <row r="56" spans="2:19" x14ac:dyDescent="0.25">
      <c r="B56" s="46" t="s">
        <v>62</v>
      </c>
      <c r="C56" s="45" t="s">
        <v>79</v>
      </c>
      <c r="D56" s="45"/>
      <c r="E56" s="48">
        <f t="shared" ref="E56:E57" si="43">SUM(M56:P56)</f>
        <v>3440000</v>
      </c>
      <c r="F56" s="48">
        <f t="shared" ref="F56:F57" si="44">SUM(I56:K56)</f>
        <v>3160000</v>
      </c>
      <c r="G56" s="48">
        <f t="shared" ref="G56:G57" si="45">SUM(R56:S56)</f>
        <v>1005000.0000000001</v>
      </c>
      <c r="H56" s="48">
        <f t="shared" ref="H56:H57" si="46">SUM(I56:P56)+R56</f>
        <v>7025000</v>
      </c>
      <c r="I56" s="49">
        <v>1225000</v>
      </c>
      <c r="J56" s="48">
        <v>1824999.9999999998</v>
      </c>
      <c r="K56" s="48">
        <v>110000.00000000003</v>
      </c>
      <c r="L56" s="48">
        <v>145000</v>
      </c>
      <c r="M56" s="48">
        <v>1690000</v>
      </c>
      <c r="N56" s="48">
        <v>865000</v>
      </c>
      <c r="O56" s="48">
        <v>685000.00000000012</v>
      </c>
      <c r="P56" s="48">
        <v>200000</v>
      </c>
      <c r="Q56" s="48">
        <v>0</v>
      </c>
      <c r="R56" s="48">
        <v>280000</v>
      </c>
      <c r="S56" s="50">
        <v>725000.00000000012</v>
      </c>
    </row>
    <row r="57" spans="2:19" x14ac:dyDescent="0.25">
      <c r="B57" s="46" t="s">
        <v>62</v>
      </c>
      <c r="C57" s="45" t="s">
        <v>91</v>
      </c>
      <c r="D57" s="45"/>
      <c r="E57" s="48">
        <f t="shared" si="43"/>
        <v>13077292.150596058</v>
      </c>
      <c r="F57" s="48">
        <f t="shared" si="44"/>
        <v>21012584.851286627</v>
      </c>
      <c r="G57" s="48">
        <f t="shared" si="45"/>
        <v>4009700</v>
      </c>
      <c r="H57" s="48">
        <f t="shared" si="46"/>
        <v>35607519.640892908</v>
      </c>
      <c r="I57" s="49">
        <v>9291673.3554167598</v>
      </c>
      <c r="J57" s="48">
        <v>10805911.495869868</v>
      </c>
      <c r="K57" s="48">
        <v>915000</v>
      </c>
      <c r="L57" s="48">
        <v>696042.63901022903</v>
      </c>
      <c r="M57" s="48">
        <v>6807001.8250505226</v>
      </c>
      <c r="N57" s="48">
        <v>2623004.8051798693</v>
      </c>
      <c r="O57" s="48">
        <v>3247285.5203656661</v>
      </c>
      <c r="P57" s="48">
        <v>400000</v>
      </c>
      <c r="Q57" s="48">
        <v>0</v>
      </c>
      <c r="R57" s="48">
        <v>821600</v>
      </c>
      <c r="S57" s="50">
        <v>3188100</v>
      </c>
    </row>
    <row r="58" spans="2:19" x14ac:dyDescent="0.25">
      <c r="B58" s="46" t="s">
        <v>62</v>
      </c>
      <c r="C58" s="45" t="s">
        <v>93</v>
      </c>
      <c r="D58" s="45"/>
      <c r="E58" s="48" t="s">
        <v>73</v>
      </c>
      <c r="F58" s="48" t="s">
        <v>73</v>
      </c>
      <c r="G58" s="48" t="s">
        <v>73</v>
      </c>
      <c r="H58" s="48" t="s">
        <v>73</v>
      </c>
      <c r="I58" s="49">
        <v>11224061.926105399</v>
      </c>
      <c r="J58" s="48">
        <v>25588345.488810457</v>
      </c>
      <c r="K58" s="48">
        <v>1630.6986871734957</v>
      </c>
      <c r="L58" s="48">
        <v>248358.23301464945</v>
      </c>
      <c r="M58" s="48">
        <v>1887340.0246944956</v>
      </c>
      <c r="N58" s="48">
        <v>441327.77819982695</v>
      </c>
      <c r="O58" s="48">
        <v>471017.21838180296</v>
      </c>
      <c r="P58" s="48">
        <v>630224.20191710372</v>
      </c>
      <c r="Q58" s="48">
        <v>0</v>
      </c>
      <c r="R58" s="48">
        <v>0</v>
      </c>
      <c r="S58" s="50">
        <v>-1541645.0004815105</v>
      </c>
    </row>
    <row r="59" spans="2:19" x14ac:dyDescent="0.25">
      <c r="B59" s="46" t="s">
        <v>62</v>
      </c>
      <c r="C59" s="45" t="s">
        <v>86</v>
      </c>
      <c r="D59" s="45"/>
      <c r="E59" s="48">
        <f t="shared" ref="E59" si="47">SUM(M59:P59)</f>
        <v>1450000</v>
      </c>
      <c r="F59" s="48">
        <f t="shared" ref="F59" si="48">SUM(I59:K59)</f>
        <v>950000</v>
      </c>
      <c r="G59" s="48">
        <f t="shared" ref="G59" si="49">SUM(R59:S59)</f>
        <v>500000</v>
      </c>
      <c r="H59" s="48">
        <f t="shared" ref="H59" si="50">SUM(I59:P59)+R59</f>
        <v>2500000</v>
      </c>
      <c r="I59" s="49">
        <v>500000</v>
      </c>
      <c r="J59" s="48">
        <v>450000</v>
      </c>
      <c r="K59" s="48">
        <v>0</v>
      </c>
      <c r="L59" s="48">
        <v>100000</v>
      </c>
      <c r="M59" s="48">
        <v>750000</v>
      </c>
      <c r="N59" s="48">
        <v>700000</v>
      </c>
      <c r="O59" s="48">
        <v>0</v>
      </c>
      <c r="P59" s="48">
        <v>0</v>
      </c>
      <c r="Q59" s="48">
        <v>0</v>
      </c>
      <c r="R59" s="48">
        <v>0</v>
      </c>
      <c r="S59" s="50">
        <v>500000</v>
      </c>
    </row>
    <row r="60" spans="2:19" x14ac:dyDescent="0.25">
      <c r="B60" s="51" t="s">
        <v>62</v>
      </c>
      <c r="C60" s="52" t="s">
        <v>62</v>
      </c>
      <c r="D60" s="53" t="s">
        <v>80</v>
      </c>
      <c r="E60" s="73">
        <f t="shared" ref="E60:S60" si="51">SUM(E56:E59)</f>
        <v>17967292.15059606</v>
      </c>
      <c r="F60" s="73">
        <f t="shared" si="51"/>
        <v>25122584.851286627</v>
      </c>
      <c r="G60" s="73">
        <f t="shared" si="51"/>
        <v>5514700</v>
      </c>
      <c r="H60" s="73">
        <f t="shared" si="51"/>
        <v>45132519.640892908</v>
      </c>
      <c r="I60" s="74">
        <f>SUM(I56:I59)</f>
        <v>22240735.281522159</v>
      </c>
      <c r="J60" s="73">
        <f t="shared" si="51"/>
        <v>38669256.984680325</v>
      </c>
      <c r="K60" s="73">
        <f t="shared" si="51"/>
        <v>1026630.6986871735</v>
      </c>
      <c r="L60" s="73">
        <f t="shared" si="51"/>
        <v>1189400.8720248784</v>
      </c>
      <c r="M60" s="73">
        <f t="shared" si="51"/>
        <v>11134341.849745017</v>
      </c>
      <c r="N60" s="73">
        <f t="shared" si="51"/>
        <v>4629332.5833796961</v>
      </c>
      <c r="O60" s="73">
        <f t="shared" si="51"/>
        <v>4403302.7387474691</v>
      </c>
      <c r="P60" s="73">
        <f t="shared" si="51"/>
        <v>1230224.2019171037</v>
      </c>
      <c r="Q60" s="73">
        <f t="shared" si="51"/>
        <v>0</v>
      </c>
      <c r="R60" s="73">
        <f t="shared" si="51"/>
        <v>1101600</v>
      </c>
      <c r="S60" s="75">
        <f t="shared" si="51"/>
        <v>2871454.9995184895</v>
      </c>
    </row>
    <row r="61" spans="2:19" x14ac:dyDescent="0.25">
      <c r="B61" s="61" t="s">
        <v>62</v>
      </c>
      <c r="C61" s="62" t="s">
        <v>62</v>
      </c>
      <c r="D61" s="63" t="s">
        <v>81</v>
      </c>
      <c r="E61" s="76">
        <f t="shared" ref="E61:S61" si="52">IFERROR(E55/E60, "n/a")</f>
        <v>0.28706296497691774</v>
      </c>
      <c r="F61" s="64">
        <f t="shared" si="52"/>
        <v>1.7558051943973556</v>
      </c>
      <c r="G61" s="64">
        <f t="shared" si="52"/>
        <v>0.11124866580636579</v>
      </c>
      <c r="H61" s="64">
        <f t="shared" si="52"/>
        <v>1.1200908458598748</v>
      </c>
      <c r="I61" s="65">
        <f>IFERROR(I55/I60, "n/a")</f>
        <v>0.63161335392172746</v>
      </c>
      <c r="J61" s="64">
        <f t="shared" si="52"/>
        <v>0.77738288335699446</v>
      </c>
      <c r="K61" s="64">
        <f t="shared" si="52"/>
        <v>1.9491738451337995E-3</v>
      </c>
      <c r="L61" s="64">
        <f t="shared" si="52"/>
        <v>0.21033807457365983</v>
      </c>
      <c r="M61" s="64">
        <f t="shared" si="52"/>
        <v>0.23210087906682048</v>
      </c>
      <c r="N61" s="64">
        <f t="shared" si="52"/>
        <v>0.19353759666793</v>
      </c>
      <c r="O61" s="64">
        <f t="shared" si="52"/>
        <v>0.27801642472322913</v>
      </c>
      <c r="P61" s="64">
        <f t="shared" si="52"/>
        <v>0.36848018331086646</v>
      </c>
      <c r="Q61" s="64" t="str">
        <f t="shared" si="52"/>
        <v>n/a</v>
      </c>
      <c r="R61" s="64">
        <f t="shared" si="52"/>
        <v>0.93884955982500118</v>
      </c>
      <c r="S61" s="66">
        <f t="shared" si="52"/>
        <v>-0.14652281085770391</v>
      </c>
    </row>
    <row r="62" spans="2:19" ht="15.75" thickBot="1" x14ac:dyDescent="0.3">
      <c r="B62" s="67" t="s">
        <v>62</v>
      </c>
      <c r="C62" s="68" t="s">
        <v>62</v>
      </c>
      <c r="D62" s="69" t="s">
        <v>62</v>
      </c>
      <c r="E62" s="69" t="s">
        <v>62</v>
      </c>
      <c r="F62" s="69" t="s">
        <v>62</v>
      </c>
      <c r="G62" s="69" t="s">
        <v>62</v>
      </c>
      <c r="H62" s="69" t="s">
        <v>62</v>
      </c>
      <c r="I62" s="70" t="s">
        <v>62</v>
      </c>
      <c r="J62" s="69" t="s">
        <v>62</v>
      </c>
      <c r="K62" s="69" t="s">
        <v>62</v>
      </c>
      <c r="L62" s="69" t="s">
        <v>62</v>
      </c>
      <c r="M62" s="69" t="s">
        <v>62</v>
      </c>
      <c r="N62" s="69" t="s">
        <v>62</v>
      </c>
      <c r="O62" s="69" t="s">
        <v>62</v>
      </c>
      <c r="P62" s="69" t="s">
        <v>62</v>
      </c>
      <c r="Q62" s="69" t="s">
        <v>62</v>
      </c>
      <c r="R62" s="69" t="s">
        <v>62</v>
      </c>
      <c r="S62" s="71" t="s">
        <v>62</v>
      </c>
    </row>
    <row r="63" spans="2:19" x14ac:dyDescent="0.25">
      <c r="B63" s="43" t="s">
        <v>94</v>
      </c>
      <c r="C63" s="44"/>
      <c r="D63" s="45" t="s">
        <v>62</v>
      </c>
      <c r="E63" s="48" t="s">
        <v>62</v>
      </c>
      <c r="F63" s="48" t="s">
        <v>62</v>
      </c>
      <c r="G63" s="48" t="s">
        <v>62</v>
      </c>
      <c r="H63" s="48" t="s">
        <v>62</v>
      </c>
      <c r="I63" s="49" t="s">
        <v>62</v>
      </c>
      <c r="J63" s="48" t="s">
        <v>62</v>
      </c>
      <c r="K63" s="48" t="s">
        <v>62</v>
      </c>
      <c r="L63" s="48" t="s">
        <v>62</v>
      </c>
      <c r="M63" s="48" t="s">
        <v>62</v>
      </c>
      <c r="N63" s="48" t="s">
        <v>62</v>
      </c>
      <c r="O63" s="48" t="s">
        <v>62</v>
      </c>
      <c r="P63" s="48" t="s">
        <v>62</v>
      </c>
      <c r="Q63" s="48" t="s">
        <v>62</v>
      </c>
      <c r="R63" s="48" t="s">
        <v>62</v>
      </c>
      <c r="S63" s="50" t="s">
        <v>62</v>
      </c>
    </row>
    <row r="64" spans="2:19" x14ac:dyDescent="0.25">
      <c r="B64" s="72" t="s">
        <v>62</v>
      </c>
      <c r="C64" s="14" t="s">
        <v>68</v>
      </c>
      <c r="D64" s="45"/>
      <c r="E64" s="48">
        <f>SUM(M64:P64)</f>
        <v>2305320.1972534447</v>
      </c>
      <c r="F64" s="48">
        <f>SUM(I64:K64)</f>
        <v>24579868.185911655</v>
      </c>
      <c r="G64" s="48">
        <f>SUM(R64:S64)</f>
        <v>-1027779.3110956985</v>
      </c>
      <c r="H64" s="48">
        <f>SUM(I64:P64)+R64</f>
        <v>27050760.340234026</v>
      </c>
      <c r="I64" s="49">
        <v>7498973.0017289082</v>
      </c>
      <c r="J64" s="48">
        <v>17079785.238225281</v>
      </c>
      <c r="K64" s="48">
        <v>1109.9459574669672</v>
      </c>
      <c r="L64" s="48">
        <v>165571.95706892299</v>
      </c>
      <c r="M64" s="48">
        <v>1261536.4914958761</v>
      </c>
      <c r="N64" s="48">
        <v>295491.81263147324</v>
      </c>
      <c r="O64" s="48">
        <v>315969.30748296058</v>
      </c>
      <c r="P64" s="48">
        <v>432322.58564313484</v>
      </c>
      <c r="Q64" s="48">
        <v>0</v>
      </c>
      <c r="R64" s="48">
        <v>0</v>
      </c>
      <c r="S64" s="50">
        <v>-1027779.3110956985</v>
      </c>
    </row>
    <row r="65" spans="2:19" x14ac:dyDescent="0.25">
      <c r="B65" s="72" t="s">
        <v>62</v>
      </c>
      <c r="C65" s="14" t="s">
        <v>69</v>
      </c>
      <c r="D65" s="45"/>
      <c r="E65" s="48">
        <f t="shared" ref="E65:E75" si="53">SUM(M65:P65)</f>
        <v>324047.96293637098</v>
      </c>
      <c r="F65" s="48">
        <f t="shared" ref="F65:F75" si="54">SUM(I65:K65)</f>
        <v>4238830.9775194926</v>
      </c>
      <c r="G65" s="48">
        <f t="shared" ref="G65:G75" si="55">SUM(R65:S65)</f>
        <v>294651.62029683904</v>
      </c>
      <c r="H65" s="48">
        <f t="shared" ref="H65:H75" si="56">SUM(I65:P65)+R65</f>
        <v>4850252.7032292243</v>
      </c>
      <c r="I65" s="49">
        <v>1398575.0088525757</v>
      </c>
      <c r="J65" s="48">
        <v>2840038.1821252992</v>
      </c>
      <c r="K65" s="48">
        <v>217.78654161757765</v>
      </c>
      <c r="L65" s="48">
        <v>17913.636525754431</v>
      </c>
      <c r="M65" s="48">
        <v>249428.88466215681</v>
      </c>
      <c r="N65" s="48">
        <v>32965.710302743311</v>
      </c>
      <c r="O65" s="48">
        <v>41653.367971470871</v>
      </c>
      <c r="P65" s="48">
        <v>0</v>
      </c>
      <c r="Q65" s="48">
        <v>0</v>
      </c>
      <c r="R65" s="48">
        <v>269460.12624760671</v>
      </c>
      <c r="S65" s="50">
        <v>25191.49404923234</v>
      </c>
    </row>
    <row r="66" spans="2:19" x14ac:dyDescent="0.25">
      <c r="B66" s="72" t="s">
        <v>62</v>
      </c>
      <c r="C66" s="14" t="s">
        <v>70</v>
      </c>
      <c r="D66" s="45"/>
      <c r="E66" s="48">
        <f t="shared" si="53"/>
        <v>1399252.0022529501</v>
      </c>
      <c r="F66" s="48">
        <f t="shared" si="54"/>
        <v>1605842.2537222097</v>
      </c>
      <c r="G66" s="48">
        <f t="shared" si="55"/>
        <v>531398.35341304634</v>
      </c>
      <c r="H66" s="48">
        <f t="shared" si="56"/>
        <v>3011047.6047529299</v>
      </c>
      <c r="I66" s="49">
        <v>661347.0221493463</v>
      </c>
      <c r="J66" s="48">
        <v>944495.23157286341</v>
      </c>
      <c r="K66" s="48">
        <v>0</v>
      </c>
      <c r="L66" s="48">
        <v>5953.3487777701221</v>
      </c>
      <c r="M66" s="48">
        <v>269571.16581479029</v>
      </c>
      <c r="N66" s="48">
        <v>434994.93846540904</v>
      </c>
      <c r="O66" s="48">
        <v>694685.89797275071</v>
      </c>
      <c r="P66" s="48">
        <v>0</v>
      </c>
      <c r="Q66" s="48">
        <v>0</v>
      </c>
      <c r="R66" s="48">
        <v>0</v>
      </c>
      <c r="S66" s="50">
        <v>531398.35341304634</v>
      </c>
    </row>
    <row r="67" spans="2:19" x14ac:dyDescent="0.25">
      <c r="B67" s="72" t="s">
        <v>62</v>
      </c>
      <c r="C67" s="14" t="s">
        <v>71</v>
      </c>
      <c r="D67" s="45"/>
      <c r="E67" s="48">
        <f t="shared" si="53"/>
        <v>198095.71793255609</v>
      </c>
      <c r="F67" s="48">
        <f t="shared" si="54"/>
        <v>1485665.4194569786</v>
      </c>
      <c r="G67" s="48">
        <f t="shared" si="55"/>
        <v>-8599.4967479873194</v>
      </c>
      <c r="H67" s="48">
        <f t="shared" si="56"/>
        <v>1706466.5446938258</v>
      </c>
      <c r="I67" s="49">
        <v>467095.39061744907</v>
      </c>
      <c r="J67" s="48">
        <v>1018505.2480617228</v>
      </c>
      <c r="K67" s="48">
        <v>64.780777806695866</v>
      </c>
      <c r="L67" s="48">
        <v>9232.4009919108539</v>
      </c>
      <c r="M67" s="48">
        <v>87201.661861769026</v>
      </c>
      <c r="N67" s="48">
        <v>37745.111549045592</v>
      </c>
      <c r="O67" s="48">
        <v>52158.290728997548</v>
      </c>
      <c r="P67" s="48">
        <v>20990.653792743928</v>
      </c>
      <c r="Q67" s="48">
        <v>0</v>
      </c>
      <c r="R67" s="48">
        <v>13473.006312380334</v>
      </c>
      <c r="S67" s="50">
        <v>-22072.503060367653</v>
      </c>
    </row>
    <row r="68" spans="2:19" x14ac:dyDescent="0.25">
      <c r="B68" s="72" t="s">
        <v>62</v>
      </c>
      <c r="C68" s="14" t="s">
        <v>72</v>
      </c>
      <c r="D68" s="45"/>
      <c r="E68" s="48" t="s">
        <v>73</v>
      </c>
      <c r="F68" s="48" t="s">
        <v>73</v>
      </c>
      <c r="G68" s="48" t="s">
        <v>73</v>
      </c>
      <c r="H68" s="48" t="s">
        <v>73</v>
      </c>
      <c r="I68" s="49" t="s">
        <v>73</v>
      </c>
      <c r="J68" s="48" t="s">
        <v>73</v>
      </c>
      <c r="K68" s="48" t="s">
        <v>73</v>
      </c>
      <c r="L68" s="48" t="s">
        <v>73</v>
      </c>
      <c r="M68" s="48" t="s">
        <v>73</v>
      </c>
      <c r="N68" s="48" t="s">
        <v>73</v>
      </c>
      <c r="O68" s="48" t="s">
        <v>73</v>
      </c>
      <c r="P68" s="48" t="s">
        <v>73</v>
      </c>
      <c r="Q68" s="48" t="s">
        <v>73</v>
      </c>
      <c r="R68" s="48" t="s">
        <v>73</v>
      </c>
      <c r="S68" s="50" t="s">
        <v>73</v>
      </c>
    </row>
    <row r="69" spans="2:19" x14ac:dyDescent="0.25">
      <c r="B69" s="72" t="s">
        <v>62</v>
      </c>
      <c r="C69" s="14" t="s">
        <v>89</v>
      </c>
      <c r="D69" s="45"/>
      <c r="E69" s="48" t="s">
        <v>73</v>
      </c>
      <c r="F69" s="48" t="s">
        <v>73</v>
      </c>
      <c r="G69" s="48" t="s">
        <v>73</v>
      </c>
      <c r="H69" s="48" t="s">
        <v>73</v>
      </c>
      <c r="I69" s="49" t="s">
        <v>73</v>
      </c>
      <c r="J69" s="48" t="s">
        <v>73</v>
      </c>
      <c r="K69" s="48" t="s">
        <v>73</v>
      </c>
      <c r="L69" s="48" t="s">
        <v>73</v>
      </c>
      <c r="M69" s="48" t="s">
        <v>73</v>
      </c>
      <c r="N69" s="48" t="s">
        <v>73</v>
      </c>
      <c r="O69" s="48" t="s">
        <v>73</v>
      </c>
      <c r="P69" s="48" t="s">
        <v>73</v>
      </c>
      <c r="Q69" s="48" t="s">
        <v>73</v>
      </c>
      <c r="R69" s="48" t="s">
        <v>73</v>
      </c>
      <c r="S69" s="50" t="s">
        <v>73</v>
      </c>
    </row>
    <row r="70" spans="2:19" x14ac:dyDescent="0.25">
      <c r="B70" s="72" t="s">
        <v>62</v>
      </c>
      <c r="C70" s="14" t="s">
        <v>90</v>
      </c>
      <c r="D70" s="45"/>
      <c r="E70" s="48">
        <f t="shared" si="53"/>
        <v>931028.27698128356</v>
      </c>
      <c r="F70" s="48">
        <f t="shared" si="54"/>
        <v>12200158.141967043</v>
      </c>
      <c r="G70" s="48">
        <f t="shared" si="55"/>
        <v>823831.8514561659</v>
      </c>
      <c r="H70" s="48">
        <f t="shared" si="56"/>
        <v>13933994.907445148</v>
      </c>
      <c r="I70" s="49">
        <v>4021554.9814992268</v>
      </c>
      <c r="J70" s="48">
        <v>8177994.592038217</v>
      </c>
      <c r="K70" s="48">
        <v>608.5684296012364</v>
      </c>
      <c r="L70" s="48">
        <v>51504.945953586503</v>
      </c>
      <c r="M70" s="48">
        <v>716552.32732171379</v>
      </c>
      <c r="N70" s="48">
        <v>94752.32941517506</v>
      </c>
      <c r="O70" s="48">
        <v>119723.62024439473</v>
      </c>
      <c r="P70" s="48">
        <v>0</v>
      </c>
      <c r="Q70" s="48">
        <v>0</v>
      </c>
      <c r="R70" s="48">
        <v>751303.5425432343</v>
      </c>
      <c r="S70" s="50">
        <v>72528.308912931592</v>
      </c>
    </row>
    <row r="71" spans="2:19" x14ac:dyDescent="0.25">
      <c r="B71" s="46" t="s">
        <v>62</v>
      </c>
      <c r="C71" s="14" t="s">
        <v>76</v>
      </c>
      <c r="D71" s="45"/>
      <c r="E71" s="48">
        <f t="shared" ref="E71" si="57">SUM(M71:P71)</f>
        <v>0</v>
      </c>
      <c r="F71" s="48">
        <f t="shared" ref="F71" si="58">SUM(I71:K71)</f>
        <v>0</v>
      </c>
      <c r="G71" s="48">
        <f t="shared" ref="G71" si="59">SUM(R71:S71)</f>
        <v>1046967.7121864497</v>
      </c>
      <c r="H71" s="48">
        <f t="shared" ref="H71" si="60">SUM(I71:P71)+R71</f>
        <v>0</v>
      </c>
      <c r="I71" s="49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50">
        <v>1046967.7121864497</v>
      </c>
    </row>
    <row r="72" spans="2:19" x14ac:dyDescent="0.25">
      <c r="B72" s="72" t="s">
        <v>62</v>
      </c>
      <c r="C72" s="14" t="s">
        <v>95</v>
      </c>
      <c r="D72" s="45"/>
      <c r="E72" s="48">
        <f t="shared" si="53"/>
        <v>5754226.685853092</v>
      </c>
      <c r="F72" s="48">
        <f t="shared" si="54"/>
        <v>32227233.202545896</v>
      </c>
      <c r="G72" s="48">
        <f t="shared" si="55"/>
        <v>-50985.845622154637</v>
      </c>
      <c r="H72" s="48">
        <f t="shared" si="56"/>
        <v>38186214.907763809</v>
      </c>
      <c r="I72" s="49">
        <v>10165892.692650853</v>
      </c>
      <c r="J72" s="48">
        <v>22060132.291835442</v>
      </c>
      <c r="K72" s="48">
        <v>1208.218059600682</v>
      </c>
      <c r="L72" s="48">
        <v>204755.01936482164</v>
      </c>
      <c r="M72" s="48">
        <v>2017663.9532298273</v>
      </c>
      <c r="N72" s="48">
        <v>1324883.2455493191</v>
      </c>
      <c r="O72" s="48">
        <v>1949475.4497479964</v>
      </c>
      <c r="P72" s="48">
        <v>462204.03732594929</v>
      </c>
      <c r="Q72" s="48">
        <v>0</v>
      </c>
      <c r="R72" s="48">
        <v>0</v>
      </c>
      <c r="S72" s="50">
        <v>-50985.845622154637</v>
      </c>
    </row>
    <row r="73" spans="2:19" x14ac:dyDescent="0.25">
      <c r="B73" s="72" t="s">
        <v>62</v>
      </c>
      <c r="C73" s="14" t="s">
        <v>96</v>
      </c>
      <c r="D73" s="45"/>
      <c r="E73" s="48" t="s">
        <v>73</v>
      </c>
      <c r="F73" s="48" t="s">
        <v>73</v>
      </c>
      <c r="G73" s="48" t="s">
        <v>73</v>
      </c>
      <c r="H73" s="48" t="s">
        <v>73</v>
      </c>
      <c r="I73" s="49" t="s">
        <v>73</v>
      </c>
      <c r="J73" s="48" t="s">
        <v>73</v>
      </c>
      <c r="K73" s="48" t="s">
        <v>73</v>
      </c>
      <c r="L73" s="48" t="s">
        <v>73</v>
      </c>
      <c r="M73" s="48" t="s">
        <v>73</v>
      </c>
      <c r="N73" s="48" t="s">
        <v>73</v>
      </c>
      <c r="O73" s="48" t="s">
        <v>73</v>
      </c>
      <c r="P73" s="48" t="s">
        <v>73</v>
      </c>
      <c r="Q73" s="48" t="s">
        <v>73</v>
      </c>
      <c r="R73" s="48" t="s">
        <v>73</v>
      </c>
      <c r="S73" s="50" t="s">
        <v>73</v>
      </c>
    </row>
    <row r="74" spans="2:19" x14ac:dyDescent="0.25">
      <c r="B74" s="72" t="s">
        <v>62</v>
      </c>
      <c r="C74" s="14" t="s">
        <v>97</v>
      </c>
      <c r="D74" s="45"/>
      <c r="E74" s="48">
        <f t="shared" si="53"/>
        <v>545679.95935721265</v>
      </c>
      <c r="F74" s="48">
        <f t="shared" si="54"/>
        <v>3821171.6117430096</v>
      </c>
      <c r="G74" s="48">
        <f t="shared" si="55"/>
        <v>-69996.233288487754</v>
      </c>
      <c r="H74" s="48">
        <f t="shared" si="56"/>
        <v>4391861.7285970915</v>
      </c>
      <c r="I74" s="49">
        <v>1191499.920524461</v>
      </c>
      <c r="J74" s="48">
        <v>2629510.0168663715</v>
      </c>
      <c r="K74" s="48">
        <v>161.67435217745088</v>
      </c>
      <c r="L74" s="48">
        <v>25010.157496869382</v>
      </c>
      <c r="M74" s="48">
        <v>224190.65288598361</v>
      </c>
      <c r="N74" s="48">
        <v>108290.47810172527</v>
      </c>
      <c r="O74" s="48">
        <v>150226.86699127202</v>
      </c>
      <c r="P74" s="48">
        <v>62971.961378231776</v>
      </c>
      <c r="Q74" s="48">
        <v>0</v>
      </c>
      <c r="R74" s="48">
        <v>0</v>
      </c>
      <c r="S74" s="50">
        <v>-69996.233288487754</v>
      </c>
    </row>
    <row r="75" spans="2:19" x14ac:dyDescent="0.25">
      <c r="B75" s="46" t="s">
        <v>62</v>
      </c>
      <c r="C75" s="14" t="s">
        <v>98</v>
      </c>
      <c r="D75" s="45"/>
      <c r="E75" s="48">
        <f t="shared" si="53"/>
        <v>150226.86699127202</v>
      </c>
      <c r="F75" s="48">
        <f t="shared" si="54"/>
        <v>0</v>
      </c>
      <c r="G75" s="48">
        <f t="shared" si="55"/>
        <v>0</v>
      </c>
      <c r="H75" s="48">
        <f t="shared" si="56"/>
        <v>150226.86699127202</v>
      </c>
      <c r="I75" s="49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150226.86699127202</v>
      </c>
      <c r="P75" s="48">
        <v>0</v>
      </c>
      <c r="Q75" s="48">
        <v>0</v>
      </c>
      <c r="R75" s="48">
        <v>0</v>
      </c>
      <c r="S75" s="50">
        <v>0</v>
      </c>
    </row>
    <row r="76" spans="2:19" x14ac:dyDescent="0.25">
      <c r="B76" s="51" t="s">
        <v>62</v>
      </c>
      <c r="C76" s="52" t="s">
        <v>62</v>
      </c>
      <c r="D76" s="53" t="s">
        <v>77</v>
      </c>
      <c r="E76" s="73">
        <f>SUM(E64:E75)</f>
        <v>11607877.669558184</v>
      </c>
      <c r="F76" s="73">
        <f>SUM(F64:F75)</f>
        <v>80158769.792866275</v>
      </c>
      <c r="G76" s="73">
        <f>SUM(G64:G75)</f>
        <v>1539488.6505981728</v>
      </c>
      <c r="H76" s="73">
        <f>SUM(H64:H75)</f>
        <v>93280825.603707314</v>
      </c>
      <c r="I76" s="74">
        <f t="shared" ref="I76:S76" si="61">SUM(I64:I75)</f>
        <v>25404938.018022817</v>
      </c>
      <c r="J76" s="73">
        <f t="shared" si="61"/>
        <v>54750460.800725199</v>
      </c>
      <c r="K76" s="73">
        <f t="shared" si="61"/>
        <v>3370.9741182706102</v>
      </c>
      <c r="L76" s="73">
        <f t="shared" si="61"/>
        <v>479941.4661796359</v>
      </c>
      <c r="M76" s="73">
        <f t="shared" si="61"/>
        <v>4826145.1372721167</v>
      </c>
      <c r="N76" s="73">
        <f t="shared" si="61"/>
        <v>2329123.6260148906</v>
      </c>
      <c r="O76" s="73">
        <f t="shared" si="61"/>
        <v>3474119.6681311149</v>
      </c>
      <c r="P76" s="73">
        <f t="shared" si="61"/>
        <v>978489.23814005975</v>
      </c>
      <c r="Q76" s="73">
        <f t="shared" si="61"/>
        <v>0</v>
      </c>
      <c r="R76" s="73">
        <f t="shared" si="61"/>
        <v>1034236.6751032213</v>
      </c>
      <c r="S76" s="75">
        <f t="shared" si="61"/>
        <v>505251.97549495136</v>
      </c>
    </row>
    <row r="77" spans="2:19" x14ac:dyDescent="0.25">
      <c r="B77" s="46" t="s">
        <v>62</v>
      </c>
      <c r="C77" s="45" t="s">
        <v>78</v>
      </c>
      <c r="D77" s="45"/>
      <c r="E77" s="48">
        <f t="shared" ref="E77:E78" si="62">SUM(M77:P77)</f>
        <v>10803640.995482005</v>
      </c>
      <c r="F77" s="48">
        <f t="shared" ref="F77:F78" si="63">SUM(I77:K77)</f>
        <v>23756926.307518374</v>
      </c>
      <c r="G77" s="48">
        <f t="shared" ref="G77:G78" si="64">SUM(R77:S77)</f>
        <v>3472114.5689814813</v>
      </c>
      <c r="H77" s="48">
        <f t="shared" ref="H77:H78" si="65">SUM(I77:P77)+R77</f>
        <v>35759555.831292495</v>
      </c>
      <c r="I77" s="49">
        <v>10938776.941219795</v>
      </c>
      <c r="J77" s="48">
        <v>12812060.920310464</v>
      </c>
      <c r="K77" s="48">
        <v>6088.445988114946</v>
      </c>
      <c r="L77" s="48">
        <v>254924.52829211438</v>
      </c>
      <c r="M77" s="48">
        <v>6257764.6429273169</v>
      </c>
      <c r="N77" s="48">
        <v>1847593.037152756</v>
      </c>
      <c r="O77" s="48">
        <v>2698283.3154019313</v>
      </c>
      <c r="P77" s="48">
        <v>0</v>
      </c>
      <c r="Q77" s="48">
        <v>0</v>
      </c>
      <c r="R77" s="48">
        <v>944064</v>
      </c>
      <c r="S77" s="50">
        <v>2528050.5689814813</v>
      </c>
    </row>
    <row r="78" spans="2:19" x14ac:dyDescent="0.25">
      <c r="B78" s="46" t="s">
        <v>62</v>
      </c>
      <c r="C78" s="45" t="s">
        <v>149</v>
      </c>
      <c r="D78" s="45"/>
      <c r="E78" s="48">
        <f t="shared" si="62"/>
        <v>7470000</v>
      </c>
      <c r="F78" s="48">
        <f t="shared" si="63"/>
        <v>6377500</v>
      </c>
      <c r="G78" s="48">
        <f t="shared" si="64"/>
        <v>2355000</v>
      </c>
      <c r="H78" s="48">
        <f t="shared" si="65"/>
        <v>15272500</v>
      </c>
      <c r="I78" s="49">
        <v>2645000</v>
      </c>
      <c r="J78" s="48">
        <v>2722500</v>
      </c>
      <c r="K78" s="48">
        <v>1010000</v>
      </c>
      <c r="L78" s="48">
        <v>545000</v>
      </c>
      <c r="M78" s="48">
        <v>3600000</v>
      </c>
      <c r="N78" s="48">
        <v>2025000</v>
      </c>
      <c r="O78" s="48">
        <v>1245000.0000000002</v>
      </c>
      <c r="P78" s="48">
        <v>600000</v>
      </c>
      <c r="Q78" s="48">
        <v>0</v>
      </c>
      <c r="R78" s="48">
        <v>880000</v>
      </c>
      <c r="S78" s="50">
        <v>1475000</v>
      </c>
    </row>
    <row r="79" spans="2:19" x14ac:dyDescent="0.25">
      <c r="B79" s="51" t="s">
        <v>62</v>
      </c>
      <c r="C79" s="52" t="s">
        <v>62</v>
      </c>
      <c r="D79" s="53" t="s">
        <v>80</v>
      </c>
      <c r="E79" s="77">
        <f>SUM(E77:E78)</f>
        <v>18273640.995482005</v>
      </c>
      <c r="F79" s="77">
        <f>SUM(F77:F78)</f>
        <v>30134426.307518374</v>
      </c>
      <c r="G79" s="77">
        <f>SUM(G77:G78)</f>
        <v>5827114.5689814817</v>
      </c>
      <c r="H79" s="77">
        <f>SUM(H77:H78)</f>
        <v>51032055.831292495</v>
      </c>
      <c r="I79" s="78">
        <f>SUM(I77:I78)</f>
        <v>13583776.941219795</v>
      </c>
      <c r="J79" s="77">
        <f t="shared" ref="J79:R79" si="66">SUM(J77:J78)</f>
        <v>15534560.920310464</v>
      </c>
      <c r="K79" s="77">
        <f t="shared" si="66"/>
        <v>1016088.4459881149</v>
      </c>
      <c r="L79" s="77">
        <f t="shared" si="66"/>
        <v>799924.52829211438</v>
      </c>
      <c r="M79" s="77">
        <f t="shared" si="66"/>
        <v>9857764.6429273169</v>
      </c>
      <c r="N79" s="77">
        <f t="shared" si="66"/>
        <v>3872593.037152756</v>
      </c>
      <c r="O79" s="77">
        <f t="shared" si="66"/>
        <v>3943283.3154019313</v>
      </c>
      <c r="P79" s="77">
        <f t="shared" si="66"/>
        <v>600000</v>
      </c>
      <c r="Q79" s="77">
        <f t="shared" si="66"/>
        <v>0</v>
      </c>
      <c r="R79" s="77">
        <f t="shared" si="66"/>
        <v>1824064</v>
      </c>
      <c r="S79" s="79">
        <f>SUM(S77:S78)</f>
        <v>4003050.5689814813</v>
      </c>
    </row>
    <row r="80" spans="2:19" x14ac:dyDescent="0.25">
      <c r="B80" s="61" t="s">
        <v>62</v>
      </c>
      <c r="C80" s="62" t="s">
        <v>62</v>
      </c>
      <c r="D80" s="63" t="s">
        <v>81</v>
      </c>
      <c r="E80" s="64">
        <f>IFERROR(E76/E79, "n/a")</f>
        <v>0.63522522262684966</v>
      </c>
      <c r="F80" s="64">
        <f>IFERROR(F76/F79, "n/a")</f>
        <v>2.6600396826823647</v>
      </c>
      <c r="G80" s="64">
        <f>IFERROR(G76/G79, "n/a")</f>
        <v>0.26419399041732916</v>
      </c>
      <c r="H80" s="64">
        <f>IFERROR(H76/H79, "n/a")</f>
        <v>1.8278868856878028</v>
      </c>
      <c r="I80" s="65">
        <f t="shared" ref="I80:S80" si="67">IFERROR(I76/I79, "n/a")</f>
        <v>1.8702411065755844</v>
      </c>
      <c r="J80" s="64">
        <f t="shared" si="67"/>
        <v>3.5244292440311207</v>
      </c>
      <c r="K80" s="64">
        <f t="shared" si="67"/>
        <v>3.3175991042713225E-3</v>
      </c>
      <c r="L80" s="64">
        <f t="shared" si="67"/>
        <v>0.59998343494271766</v>
      </c>
      <c r="M80" s="64">
        <f t="shared" si="67"/>
        <v>0.48957804452500769</v>
      </c>
      <c r="N80" s="64">
        <f t="shared" si="67"/>
        <v>0.60143774563188557</v>
      </c>
      <c r="O80" s="64">
        <f t="shared" si="67"/>
        <v>0.88102207989004322</v>
      </c>
      <c r="P80" s="64">
        <f t="shared" si="67"/>
        <v>1.6308153969000996</v>
      </c>
      <c r="Q80" s="64" t="str">
        <f t="shared" si="67"/>
        <v>n/a</v>
      </c>
      <c r="R80" s="64">
        <f t="shared" si="67"/>
        <v>0.56699582640917279</v>
      </c>
      <c r="S80" s="66">
        <f t="shared" si="67"/>
        <v>0.1262167356590515</v>
      </c>
    </row>
    <row r="81" spans="2:19" ht="15.75" thickBot="1" x14ac:dyDescent="0.3">
      <c r="B81" s="67" t="s">
        <v>62</v>
      </c>
      <c r="C81" s="68" t="s">
        <v>62</v>
      </c>
      <c r="D81" s="68" t="s">
        <v>62</v>
      </c>
      <c r="E81" s="68" t="s">
        <v>62</v>
      </c>
      <c r="F81" s="68" t="s">
        <v>62</v>
      </c>
      <c r="G81" s="68" t="s">
        <v>62</v>
      </c>
      <c r="H81" s="68" t="s">
        <v>62</v>
      </c>
      <c r="I81" s="67" t="s">
        <v>62</v>
      </c>
      <c r="J81" s="68" t="s">
        <v>62</v>
      </c>
      <c r="K81" s="68" t="s">
        <v>62</v>
      </c>
      <c r="L81" s="68" t="s">
        <v>62</v>
      </c>
      <c r="M81" s="68" t="s">
        <v>62</v>
      </c>
      <c r="N81" s="68" t="s">
        <v>62</v>
      </c>
      <c r="O81" s="68" t="s">
        <v>62</v>
      </c>
      <c r="P81" s="68" t="s">
        <v>62</v>
      </c>
      <c r="Q81" s="68" t="s">
        <v>62</v>
      </c>
      <c r="R81" s="68" t="s">
        <v>62</v>
      </c>
      <c r="S81" s="80" t="s">
        <v>62</v>
      </c>
    </row>
    <row r="82" spans="2:19" x14ac:dyDescent="0.25">
      <c r="B82" s="43" t="s">
        <v>99</v>
      </c>
      <c r="C82" s="44"/>
      <c r="D82" s="45" t="s">
        <v>62</v>
      </c>
      <c r="E82" s="45" t="s">
        <v>62</v>
      </c>
      <c r="F82" s="45" t="s">
        <v>62</v>
      </c>
      <c r="G82" s="45" t="s">
        <v>62</v>
      </c>
      <c r="H82" s="45" t="s">
        <v>62</v>
      </c>
      <c r="I82" s="49" t="s">
        <v>62</v>
      </c>
      <c r="J82" s="48" t="s">
        <v>62</v>
      </c>
      <c r="K82" s="48" t="s">
        <v>62</v>
      </c>
      <c r="L82" s="48" t="s">
        <v>62</v>
      </c>
      <c r="M82" s="48" t="s">
        <v>62</v>
      </c>
      <c r="N82" s="48" t="s">
        <v>62</v>
      </c>
      <c r="O82" s="48" t="s">
        <v>62</v>
      </c>
      <c r="P82" s="48" t="s">
        <v>62</v>
      </c>
      <c r="Q82" s="48" t="s">
        <v>62</v>
      </c>
      <c r="R82" s="48" t="s">
        <v>62</v>
      </c>
      <c r="S82" s="50" t="s">
        <v>62</v>
      </c>
    </row>
    <row r="83" spans="2:19" x14ac:dyDescent="0.25">
      <c r="B83" s="72" t="s">
        <v>62</v>
      </c>
      <c r="C83" s="45" t="s">
        <v>68</v>
      </c>
      <c r="D83" s="45"/>
      <c r="E83" s="48">
        <f t="shared" ref="E83:E91" si="68">SUM(M83:P83)</f>
        <v>2305320.1972534447</v>
      </c>
      <c r="F83" s="48">
        <f t="shared" ref="F83:F91" si="69">SUM(I83:K83)</f>
        <v>24579868.185911655</v>
      </c>
      <c r="G83" s="48">
        <f t="shared" ref="G83:G91" si="70">SUM(R83:S83)</f>
        <v>-1027779.3110956985</v>
      </c>
      <c r="H83" s="48">
        <f t="shared" ref="H83:H91" si="71">SUM(I83:P83)+R83</f>
        <v>27050760.340234026</v>
      </c>
      <c r="I83" s="49">
        <v>7498973.0017289082</v>
      </c>
      <c r="J83" s="48">
        <v>17079785.238225281</v>
      </c>
      <c r="K83" s="48">
        <v>1109.9459574669672</v>
      </c>
      <c r="L83" s="48">
        <v>165571.95706892299</v>
      </c>
      <c r="M83" s="48">
        <v>1261536.4914958761</v>
      </c>
      <c r="N83" s="48">
        <v>295491.81263147324</v>
      </c>
      <c r="O83" s="48">
        <v>315969.30748296058</v>
      </c>
      <c r="P83" s="48">
        <v>432322.58564313484</v>
      </c>
      <c r="Q83" s="48">
        <v>0</v>
      </c>
      <c r="R83" s="48">
        <v>0</v>
      </c>
      <c r="S83" s="50">
        <v>-1027779.3110956985</v>
      </c>
    </row>
    <row r="84" spans="2:19" x14ac:dyDescent="0.25">
      <c r="B84" s="72" t="s">
        <v>62</v>
      </c>
      <c r="C84" s="45" t="s">
        <v>69</v>
      </c>
      <c r="D84" s="45"/>
      <c r="E84" s="48">
        <f t="shared" si="68"/>
        <v>324047.96293637098</v>
      </c>
      <c r="F84" s="48">
        <f t="shared" si="69"/>
        <v>4238830.9775194926</v>
      </c>
      <c r="G84" s="48">
        <f t="shared" si="70"/>
        <v>294651.62029683904</v>
      </c>
      <c r="H84" s="48">
        <f t="shared" si="71"/>
        <v>4850252.7032292243</v>
      </c>
      <c r="I84" s="49">
        <v>1398575.0088525757</v>
      </c>
      <c r="J84" s="48">
        <v>2840038.1821252992</v>
      </c>
      <c r="K84" s="48">
        <v>217.78654161757765</v>
      </c>
      <c r="L84" s="48">
        <v>17913.636525754431</v>
      </c>
      <c r="M84" s="48">
        <v>249428.88466215681</v>
      </c>
      <c r="N84" s="48">
        <v>32965.710302743311</v>
      </c>
      <c r="O84" s="48">
        <v>41653.367971470871</v>
      </c>
      <c r="P84" s="48">
        <v>0</v>
      </c>
      <c r="Q84" s="48">
        <v>0</v>
      </c>
      <c r="R84" s="48">
        <v>269460.12624760671</v>
      </c>
      <c r="S84" s="50">
        <v>25191.49404923234</v>
      </c>
    </row>
    <row r="85" spans="2:19" x14ac:dyDescent="0.25">
      <c r="B85" s="72" t="s">
        <v>62</v>
      </c>
      <c r="C85" s="45" t="s">
        <v>70</v>
      </c>
      <c r="D85" s="45"/>
      <c r="E85" s="48">
        <f t="shared" si="68"/>
        <v>1399252.0022529501</v>
      </c>
      <c r="F85" s="48">
        <f t="shared" si="69"/>
        <v>1605842.2537222097</v>
      </c>
      <c r="G85" s="48">
        <f t="shared" si="70"/>
        <v>531398.35341304634</v>
      </c>
      <c r="H85" s="48">
        <f t="shared" si="71"/>
        <v>3011047.6047529299</v>
      </c>
      <c r="I85" s="49">
        <v>661347.0221493463</v>
      </c>
      <c r="J85" s="48">
        <v>944495.23157286341</v>
      </c>
      <c r="K85" s="48">
        <v>0</v>
      </c>
      <c r="L85" s="48">
        <v>5953.3487777701221</v>
      </c>
      <c r="M85" s="48">
        <v>269571.16581479029</v>
      </c>
      <c r="N85" s="48">
        <v>434994.93846540904</v>
      </c>
      <c r="O85" s="48">
        <v>694685.89797275071</v>
      </c>
      <c r="P85" s="48">
        <v>0</v>
      </c>
      <c r="Q85" s="48">
        <v>0</v>
      </c>
      <c r="R85" s="48">
        <v>0</v>
      </c>
      <c r="S85" s="50">
        <v>531398.35341304634</v>
      </c>
    </row>
    <row r="86" spans="2:19" x14ac:dyDescent="0.25">
      <c r="B86" s="72" t="s">
        <v>62</v>
      </c>
      <c r="C86" s="45" t="s">
        <v>71</v>
      </c>
      <c r="D86" s="45"/>
      <c r="E86" s="48">
        <f t="shared" si="68"/>
        <v>198095.71793255609</v>
      </c>
      <c r="F86" s="48">
        <f t="shared" si="69"/>
        <v>1485665.4194569786</v>
      </c>
      <c r="G86" s="48">
        <f t="shared" si="70"/>
        <v>-8599.4967479873194</v>
      </c>
      <c r="H86" s="48">
        <f t="shared" si="71"/>
        <v>1706466.5446938258</v>
      </c>
      <c r="I86" s="49">
        <v>467095.39061744907</v>
      </c>
      <c r="J86" s="48">
        <v>1018505.2480617228</v>
      </c>
      <c r="K86" s="48">
        <v>64.780777806695866</v>
      </c>
      <c r="L86" s="48">
        <v>9232.4009919108539</v>
      </c>
      <c r="M86" s="48">
        <v>87201.661861769026</v>
      </c>
      <c r="N86" s="48">
        <v>37745.111549045592</v>
      </c>
      <c r="O86" s="48">
        <v>52158.290728997548</v>
      </c>
      <c r="P86" s="48">
        <v>20990.653792743928</v>
      </c>
      <c r="Q86" s="48">
        <v>0</v>
      </c>
      <c r="R86" s="48">
        <v>13473.006312380334</v>
      </c>
      <c r="S86" s="50">
        <v>-22072.503060367653</v>
      </c>
    </row>
    <row r="87" spans="2:19" x14ac:dyDescent="0.25">
      <c r="B87" s="72" t="s">
        <v>62</v>
      </c>
      <c r="C87" s="45" t="s">
        <v>90</v>
      </c>
      <c r="D87" s="45"/>
      <c r="E87" s="48">
        <f t="shared" si="68"/>
        <v>931028.27698128356</v>
      </c>
      <c r="F87" s="48">
        <f t="shared" si="69"/>
        <v>12200158.141967043</v>
      </c>
      <c r="G87" s="48">
        <f t="shared" si="70"/>
        <v>823831.8514561659</v>
      </c>
      <c r="H87" s="48">
        <f t="shared" si="71"/>
        <v>13933994.907445148</v>
      </c>
      <c r="I87" s="49">
        <v>4021554.9814992268</v>
      </c>
      <c r="J87" s="48">
        <v>8177994.592038217</v>
      </c>
      <c r="K87" s="48">
        <v>608.5684296012364</v>
      </c>
      <c r="L87" s="48">
        <v>51504.945953586503</v>
      </c>
      <c r="M87" s="48">
        <v>716552.32732171379</v>
      </c>
      <c r="N87" s="48">
        <v>94752.32941517506</v>
      </c>
      <c r="O87" s="48">
        <v>119723.62024439473</v>
      </c>
      <c r="P87" s="48">
        <v>0</v>
      </c>
      <c r="Q87" s="48">
        <v>0</v>
      </c>
      <c r="R87" s="48">
        <v>751303.5425432343</v>
      </c>
      <c r="S87" s="50">
        <v>72528.308912931592</v>
      </c>
    </row>
    <row r="88" spans="2:19" x14ac:dyDescent="0.25">
      <c r="B88" s="46" t="s">
        <v>62</v>
      </c>
      <c r="C88" s="14" t="s">
        <v>76</v>
      </c>
      <c r="D88" s="45"/>
      <c r="E88" s="48">
        <f t="shared" ref="E88" si="72">SUM(M88:P88)</f>
        <v>0</v>
      </c>
      <c r="F88" s="48">
        <f t="shared" ref="F88" si="73">SUM(I88:K88)</f>
        <v>0</v>
      </c>
      <c r="G88" s="48">
        <f t="shared" ref="G88" si="74">SUM(R88:S88)</f>
        <v>1046967.7121864497</v>
      </c>
      <c r="H88" s="48">
        <f t="shared" ref="H88" si="75">SUM(I88:P88)+R88</f>
        <v>0</v>
      </c>
      <c r="I88" s="49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50">
        <v>1046967.7121864497</v>
      </c>
    </row>
    <row r="89" spans="2:19" x14ac:dyDescent="0.25">
      <c r="B89" s="72" t="s">
        <v>62</v>
      </c>
      <c r="C89" s="45" t="s">
        <v>95</v>
      </c>
      <c r="D89" s="45"/>
      <c r="E89" s="48">
        <f t="shared" si="68"/>
        <v>5754226.685853092</v>
      </c>
      <c r="F89" s="48">
        <f t="shared" si="69"/>
        <v>32227233.202545896</v>
      </c>
      <c r="G89" s="48">
        <f t="shared" si="70"/>
        <v>-50985.845622154637</v>
      </c>
      <c r="H89" s="48">
        <f t="shared" si="71"/>
        <v>38186214.907763809</v>
      </c>
      <c r="I89" s="49">
        <v>10165892.692650853</v>
      </c>
      <c r="J89" s="48">
        <v>22060132.291835442</v>
      </c>
      <c r="K89" s="48">
        <v>1208.218059600682</v>
      </c>
      <c r="L89" s="48">
        <v>204755.01936482164</v>
      </c>
      <c r="M89" s="48">
        <v>2017663.9532298273</v>
      </c>
      <c r="N89" s="48">
        <v>1324883.2455493191</v>
      </c>
      <c r="O89" s="48">
        <v>1949475.4497479964</v>
      </c>
      <c r="P89" s="48">
        <v>462204.03732594929</v>
      </c>
      <c r="Q89" s="48">
        <v>0</v>
      </c>
      <c r="R89" s="48">
        <v>0</v>
      </c>
      <c r="S89" s="50">
        <v>-50985.845622154637</v>
      </c>
    </row>
    <row r="90" spans="2:19" x14ac:dyDescent="0.25">
      <c r="B90" s="72" t="s">
        <v>62</v>
      </c>
      <c r="C90" s="45" t="s">
        <v>97</v>
      </c>
      <c r="D90" s="45"/>
      <c r="E90" s="48">
        <f t="shared" si="68"/>
        <v>545679.95935721265</v>
      </c>
      <c r="F90" s="48">
        <f t="shared" si="69"/>
        <v>3821171.6117430096</v>
      </c>
      <c r="G90" s="48">
        <f t="shared" si="70"/>
        <v>-69996.233288487754</v>
      </c>
      <c r="H90" s="48">
        <f t="shared" si="71"/>
        <v>4391861.7285970915</v>
      </c>
      <c r="I90" s="49">
        <v>1191499.920524461</v>
      </c>
      <c r="J90" s="48">
        <v>2629510.0168663715</v>
      </c>
      <c r="K90" s="48">
        <v>161.67435217745088</v>
      </c>
      <c r="L90" s="48">
        <v>25010.157496869382</v>
      </c>
      <c r="M90" s="48">
        <v>224190.65288598361</v>
      </c>
      <c r="N90" s="48">
        <v>108290.47810172527</v>
      </c>
      <c r="O90" s="48">
        <v>150226.86699127202</v>
      </c>
      <c r="P90" s="48">
        <v>62971.961378231776</v>
      </c>
      <c r="Q90" s="48">
        <v>0</v>
      </c>
      <c r="R90" s="48">
        <v>0</v>
      </c>
      <c r="S90" s="50">
        <v>-69996.233288487754</v>
      </c>
    </row>
    <row r="91" spans="2:19" x14ac:dyDescent="0.25">
      <c r="B91" s="72" t="s">
        <v>62</v>
      </c>
      <c r="C91" s="45" t="s">
        <v>98</v>
      </c>
      <c r="D91" s="45"/>
      <c r="E91" s="48">
        <f t="shared" si="68"/>
        <v>150226.86699127202</v>
      </c>
      <c r="F91" s="48">
        <f t="shared" si="69"/>
        <v>0</v>
      </c>
      <c r="G91" s="48">
        <f t="shared" si="70"/>
        <v>0</v>
      </c>
      <c r="H91" s="48">
        <f t="shared" si="71"/>
        <v>150226.86699127202</v>
      </c>
      <c r="I91" s="49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150226.86699127202</v>
      </c>
      <c r="P91" s="48">
        <v>0</v>
      </c>
      <c r="Q91" s="48">
        <v>0</v>
      </c>
      <c r="R91" s="48">
        <v>0</v>
      </c>
      <c r="S91" s="50">
        <v>0</v>
      </c>
    </row>
    <row r="92" spans="2:19" x14ac:dyDescent="0.25">
      <c r="B92" s="51" t="s">
        <v>62</v>
      </c>
      <c r="C92" s="52" t="s">
        <v>62</v>
      </c>
      <c r="D92" s="53" t="s">
        <v>77</v>
      </c>
      <c r="E92" s="73">
        <f t="shared" ref="E92:S92" si="76">SUM(E83:E91)</f>
        <v>11607877.669558184</v>
      </c>
      <c r="F92" s="73">
        <f t="shared" si="76"/>
        <v>80158769.792866275</v>
      </c>
      <c r="G92" s="73">
        <f t="shared" si="76"/>
        <v>1539488.6505981728</v>
      </c>
      <c r="H92" s="73">
        <f t="shared" si="76"/>
        <v>93280825.603707314</v>
      </c>
      <c r="I92" s="74">
        <f t="shared" si="76"/>
        <v>25404938.018022817</v>
      </c>
      <c r="J92" s="73">
        <f t="shared" si="76"/>
        <v>54750460.800725199</v>
      </c>
      <c r="K92" s="73">
        <f t="shared" si="76"/>
        <v>3370.9741182706102</v>
      </c>
      <c r="L92" s="73">
        <f t="shared" si="76"/>
        <v>479941.4661796359</v>
      </c>
      <c r="M92" s="73">
        <f t="shared" si="76"/>
        <v>4826145.1372721167</v>
      </c>
      <c r="N92" s="73">
        <f t="shared" si="76"/>
        <v>2329123.6260148906</v>
      </c>
      <c r="O92" s="73">
        <f t="shared" si="76"/>
        <v>3474119.6681311149</v>
      </c>
      <c r="P92" s="73">
        <f t="shared" si="76"/>
        <v>978489.23814005975</v>
      </c>
      <c r="Q92" s="73">
        <f t="shared" si="76"/>
        <v>0</v>
      </c>
      <c r="R92" s="73">
        <f t="shared" si="76"/>
        <v>1034236.6751032213</v>
      </c>
      <c r="S92" s="75">
        <f t="shared" si="76"/>
        <v>505251.97549495136</v>
      </c>
    </row>
    <row r="93" spans="2:19" x14ac:dyDescent="0.25">
      <c r="B93" s="46" t="s">
        <v>62</v>
      </c>
      <c r="C93" s="45" t="s">
        <v>78</v>
      </c>
      <c r="D93" s="45"/>
      <c r="E93" s="48">
        <f>SUM(M93:P93)</f>
        <v>10803640.995482005</v>
      </c>
      <c r="F93" s="48">
        <f>SUM(I93:K93)</f>
        <v>23756926.307518374</v>
      </c>
      <c r="G93" s="48">
        <f>SUM(R93:S93)</f>
        <v>3472114.5689814813</v>
      </c>
      <c r="H93" s="48">
        <f>SUM(I93:P93)+R93</f>
        <v>35759555.831292495</v>
      </c>
      <c r="I93" s="49">
        <v>10938776.941219795</v>
      </c>
      <c r="J93" s="48">
        <v>12812060.920310464</v>
      </c>
      <c r="K93" s="48">
        <v>6088.445988114946</v>
      </c>
      <c r="L93" s="48">
        <v>254924.52829211438</v>
      </c>
      <c r="M93" s="48">
        <v>6257764.6429273169</v>
      </c>
      <c r="N93" s="48">
        <v>1847593.037152756</v>
      </c>
      <c r="O93" s="48">
        <v>2698283.3154019313</v>
      </c>
      <c r="P93" s="48">
        <v>0</v>
      </c>
      <c r="Q93" s="48">
        <v>0</v>
      </c>
      <c r="R93" s="48">
        <v>944064</v>
      </c>
      <c r="S93" s="50">
        <v>2528050.5689814813</v>
      </c>
    </row>
    <row r="94" spans="2:19" x14ac:dyDescent="0.25">
      <c r="B94" s="46" t="s">
        <v>62</v>
      </c>
      <c r="C94" s="45" t="s">
        <v>149</v>
      </c>
      <c r="D94" s="45"/>
      <c r="E94" s="48">
        <f>SUM(M94:P94)</f>
        <v>7470000</v>
      </c>
      <c r="F94" s="48">
        <f>SUM(I94:K94)</f>
        <v>6377500</v>
      </c>
      <c r="G94" s="48">
        <f>SUM(R94:S94)</f>
        <v>2355000</v>
      </c>
      <c r="H94" s="48">
        <f>SUM(I94:P94)+R94</f>
        <v>15272500</v>
      </c>
      <c r="I94" s="49">
        <v>2645000</v>
      </c>
      <c r="J94" s="48">
        <v>2722500</v>
      </c>
      <c r="K94" s="48">
        <v>1010000</v>
      </c>
      <c r="L94" s="48">
        <v>545000</v>
      </c>
      <c r="M94" s="48">
        <v>3600000</v>
      </c>
      <c r="N94" s="48">
        <v>2025000</v>
      </c>
      <c r="O94" s="48">
        <v>1245000.0000000002</v>
      </c>
      <c r="P94" s="48">
        <v>600000</v>
      </c>
      <c r="Q94" s="48">
        <v>0</v>
      </c>
      <c r="R94" s="48">
        <v>880000</v>
      </c>
      <c r="S94" s="50">
        <v>1475000</v>
      </c>
    </row>
    <row r="95" spans="2:19" x14ac:dyDescent="0.25">
      <c r="B95" s="51" t="s">
        <v>62</v>
      </c>
      <c r="C95" s="52" t="s">
        <v>62</v>
      </c>
      <c r="D95" s="53" t="s">
        <v>80</v>
      </c>
      <c r="E95" s="73">
        <f>SUM(E93:E94)</f>
        <v>18273640.995482005</v>
      </c>
      <c r="F95" s="73">
        <f>SUM(F93:F94)</f>
        <v>30134426.307518374</v>
      </c>
      <c r="G95" s="73">
        <f>SUM(G93:G94)</f>
        <v>5827114.5689814817</v>
      </c>
      <c r="H95" s="73">
        <f>SUM(H93:H94)</f>
        <v>51032055.831292495</v>
      </c>
      <c r="I95" s="74">
        <f t="shared" ref="I95:R95" si="77">SUM(I93:I94)</f>
        <v>13583776.941219795</v>
      </c>
      <c r="J95" s="73">
        <f t="shared" si="77"/>
        <v>15534560.920310464</v>
      </c>
      <c r="K95" s="73">
        <f t="shared" si="77"/>
        <v>1016088.4459881149</v>
      </c>
      <c r="L95" s="73">
        <f t="shared" si="77"/>
        <v>799924.52829211438</v>
      </c>
      <c r="M95" s="73">
        <f t="shared" si="77"/>
        <v>9857764.6429273169</v>
      </c>
      <c r="N95" s="73">
        <f t="shared" si="77"/>
        <v>3872593.037152756</v>
      </c>
      <c r="O95" s="73">
        <f t="shared" si="77"/>
        <v>3943283.3154019313</v>
      </c>
      <c r="P95" s="73">
        <f t="shared" si="77"/>
        <v>600000</v>
      </c>
      <c r="Q95" s="73">
        <f t="shared" si="77"/>
        <v>0</v>
      </c>
      <c r="R95" s="73">
        <f t="shared" si="77"/>
        <v>1824064</v>
      </c>
      <c r="S95" s="75">
        <f>SUM(S93:S94)</f>
        <v>4003050.5689814813</v>
      </c>
    </row>
    <row r="96" spans="2:19" x14ac:dyDescent="0.25">
      <c r="B96" s="61" t="s">
        <v>62</v>
      </c>
      <c r="C96" s="62" t="s">
        <v>62</v>
      </c>
      <c r="D96" s="63" t="s">
        <v>81</v>
      </c>
      <c r="E96" s="64">
        <f>IFERROR(E92/E95, "n/a")</f>
        <v>0.63522522262684966</v>
      </c>
      <c r="F96" s="64">
        <f>IFERROR(F92/F95, "n/a")</f>
        <v>2.6600396826823647</v>
      </c>
      <c r="G96" s="64">
        <f>IFERROR(G92/G95, "n/a")</f>
        <v>0.26419399041732916</v>
      </c>
      <c r="H96" s="66">
        <f>IFERROR(H92/H95, "n/a")</f>
        <v>1.8278868856878028</v>
      </c>
      <c r="I96" s="64">
        <f t="shared" ref="I96:S96" si="78">IFERROR(I92/I95, "n/a")</f>
        <v>1.8702411065755844</v>
      </c>
      <c r="J96" s="64">
        <f t="shared" si="78"/>
        <v>3.5244292440311207</v>
      </c>
      <c r="K96" s="64">
        <f t="shared" si="78"/>
        <v>3.3175991042713225E-3</v>
      </c>
      <c r="L96" s="64">
        <f t="shared" si="78"/>
        <v>0.59998343494271766</v>
      </c>
      <c r="M96" s="64">
        <f t="shared" si="78"/>
        <v>0.48957804452500769</v>
      </c>
      <c r="N96" s="64">
        <f t="shared" si="78"/>
        <v>0.60143774563188557</v>
      </c>
      <c r="O96" s="64">
        <f t="shared" si="78"/>
        <v>0.88102207989004322</v>
      </c>
      <c r="P96" s="64">
        <f t="shared" si="78"/>
        <v>1.6308153969000996</v>
      </c>
      <c r="Q96" s="64" t="str">
        <f t="shared" si="78"/>
        <v>n/a</v>
      </c>
      <c r="R96" s="64">
        <f t="shared" si="78"/>
        <v>0.56699582640917279</v>
      </c>
      <c r="S96" s="66">
        <f t="shared" si="78"/>
        <v>0.1262167356590515</v>
      </c>
    </row>
    <row r="97" spans="2:19" ht="15.75" thickBot="1" x14ac:dyDescent="0.3">
      <c r="B97" s="67" t="s">
        <v>62</v>
      </c>
      <c r="C97" s="68" t="s">
        <v>62</v>
      </c>
      <c r="D97" s="68" t="s">
        <v>62</v>
      </c>
      <c r="E97" s="68" t="s">
        <v>62</v>
      </c>
      <c r="F97" s="68" t="s">
        <v>62</v>
      </c>
      <c r="G97" s="68" t="s">
        <v>62</v>
      </c>
      <c r="H97" s="68" t="s">
        <v>62</v>
      </c>
      <c r="I97" s="67" t="s">
        <v>62</v>
      </c>
      <c r="J97" s="68" t="s">
        <v>62</v>
      </c>
      <c r="K97" s="68" t="s">
        <v>62</v>
      </c>
      <c r="L97" s="68" t="s">
        <v>62</v>
      </c>
      <c r="M97" s="68" t="s">
        <v>62</v>
      </c>
      <c r="N97" s="68" t="s">
        <v>62</v>
      </c>
      <c r="O97" s="68" t="s">
        <v>62</v>
      </c>
      <c r="P97" s="68" t="s">
        <v>62</v>
      </c>
      <c r="Q97" s="68" t="s">
        <v>62</v>
      </c>
      <c r="R97" s="68" t="s">
        <v>62</v>
      </c>
      <c r="S97" s="80" t="s">
        <v>62</v>
      </c>
    </row>
    <row r="98" spans="2:19" x14ac:dyDescent="0.25">
      <c r="B98" t="s">
        <v>150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</sheetData>
  <pageMargins left="0.7" right="0.7" top="0.75" bottom="0.75" header="0.3" footer="0.3"/>
  <pageSetup orientation="portrait" horizontalDpi="1200" verticalDpi="1200" r:id="rId1"/>
  <headerFooter>
    <oddFooter>&amp;C_x000D_&amp;1#&amp;"Calibri"&amp;22&amp;K0073CF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EC50-ABB7-440B-97F6-4F81680DC260}">
  <sheetPr>
    <tabColor theme="9"/>
  </sheetPr>
  <dimension ref="B2:I22"/>
  <sheetViews>
    <sheetView showGridLines="0" tabSelected="1" zoomScaleNormal="100" workbookViewId="0"/>
  </sheetViews>
  <sheetFormatPr defaultRowHeight="15" x14ac:dyDescent="0.25"/>
  <cols>
    <col min="1" max="1" width="3.28515625" customWidth="1"/>
    <col min="2" max="2" width="29.42578125" customWidth="1"/>
    <col min="3" max="9" width="15.42578125" customWidth="1"/>
    <col min="11" max="11" width="12" bestFit="1" customWidth="1"/>
    <col min="12" max="13" width="13.42578125" bestFit="1" customWidth="1"/>
    <col min="14" max="14" width="33.7109375" customWidth="1"/>
  </cols>
  <sheetData>
    <row r="2" spans="2:9" ht="15.75" thickBot="1" x14ac:dyDescent="0.3">
      <c r="B2" s="3" t="s">
        <v>100</v>
      </c>
      <c r="C2" s="1"/>
      <c r="D2" s="1"/>
      <c r="E2" s="1"/>
      <c r="F2" s="1"/>
      <c r="G2" s="81"/>
      <c r="H2" s="81"/>
      <c r="I2" s="1"/>
    </row>
    <row r="3" spans="2:9" ht="54.75" thickBot="1" x14ac:dyDescent="0.3">
      <c r="B3" s="82"/>
      <c r="C3" s="83" t="s">
        <v>101</v>
      </c>
      <c r="D3" s="83" t="s">
        <v>102</v>
      </c>
      <c r="E3" s="83" t="s">
        <v>103</v>
      </c>
      <c r="F3" s="83" t="s">
        <v>104</v>
      </c>
      <c r="G3" s="83" t="s">
        <v>105</v>
      </c>
      <c r="H3" s="83" t="s">
        <v>106</v>
      </c>
      <c r="I3" s="83" t="s">
        <v>107</v>
      </c>
    </row>
    <row r="4" spans="2:9" ht="15.75" thickBot="1" x14ac:dyDescent="0.3">
      <c r="B4" s="85" t="s">
        <v>32</v>
      </c>
      <c r="C4" s="86">
        <v>71259.612380346734</v>
      </c>
      <c r="D4" s="87">
        <v>1.6058526842690062</v>
      </c>
      <c r="E4" s="88"/>
      <c r="F4" s="86">
        <v>663448.8474222701</v>
      </c>
      <c r="G4" s="86">
        <v>11137.879759457965</v>
      </c>
      <c r="H4" s="86">
        <v>363576.41967486369</v>
      </c>
      <c r="I4" s="89">
        <v>12.147217072911719</v>
      </c>
    </row>
    <row r="5" spans="2:9" ht="15.75" thickBot="1" x14ac:dyDescent="0.3">
      <c r="B5" s="85" t="s">
        <v>42</v>
      </c>
      <c r="C5" s="86">
        <v>171746.07427041538</v>
      </c>
      <c r="D5" s="87">
        <v>4.9680023050280075</v>
      </c>
      <c r="E5" s="88"/>
      <c r="F5" s="86">
        <v>2025337.3728315241</v>
      </c>
      <c r="G5" s="86">
        <v>21766.956342225716</v>
      </c>
      <c r="H5" s="86">
        <v>1084591.2400894612</v>
      </c>
      <c r="I5" s="89">
        <v>8.7006384456482309</v>
      </c>
    </row>
    <row r="6" spans="2:9" ht="15.75" thickBot="1" x14ac:dyDescent="0.3">
      <c r="B6" s="85" t="s">
        <v>43</v>
      </c>
      <c r="C6" s="86">
        <v>166751.22364211452</v>
      </c>
      <c r="D6" s="87">
        <v>4.7983043982129745</v>
      </c>
      <c r="E6" s="88"/>
      <c r="F6" s="86">
        <v>1928499.3790444431</v>
      </c>
      <c r="G6" s="86">
        <v>21472.493270210405</v>
      </c>
      <c r="H6" s="86">
        <v>1009167.5822392164</v>
      </c>
      <c r="I6" s="89">
        <v>9.1523814856046233</v>
      </c>
    </row>
    <row r="7" spans="2:9" ht="15.75" thickBot="1" x14ac:dyDescent="0.3">
      <c r="B7" s="90" t="s">
        <v>27</v>
      </c>
      <c r="C7" s="88">
        <f>SUM(C4:C6)</f>
        <v>409756.91029287665</v>
      </c>
      <c r="D7" s="91">
        <f>SUM(D4:D6)</f>
        <v>11.372159387509988</v>
      </c>
      <c r="E7" s="88"/>
      <c r="F7" s="88">
        <f>SUM(F4:F6)</f>
        <v>4617285.5992982378</v>
      </c>
      <c r="G7" s="88">
        <f>SUM(G4:G6)</f>
        <v>54377.329371894084</v>
      </c>
      <c r="H7" s="88">
        <f>SUM(H4:H6)</f>
        <v>2457335.2420035414</v>
      </c>
      <c r="I7" s="92">
        <v>9.3845499607452574</v>
      </c>
    </row>
    <row r="22" ht="30" customHeight="1" x14ac:dyDescent="0.25"/>
  </sheetData>
  <pageMargins left="0.7" right="0.7" top="0.75" bottom="0.75" header="0.3" footer="0.3"/>
  <pageSetup orientation="portrait" verticalDpi="0" r:id="rId1"/>
  <headerFooter>
    <oddFooter>&amp;C_x000D_&amp;1#&amp;"Calibri"&amp;22&amp;K0073CF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7D74-B7C4-40FA-BDEF-BC340C6633E8}">
  <sheetPr>
    <tabColor theme="9"/>
  </sheetPr>
  <dimension ref="B1:BB24"/>
  <sheetViews>
    <sheetView showGridLines="0" zoomScaleNormal="100" workbookViewId="0"/>
  </sheetViews>
  <sheetFormatPr defaultColWidth="9.28515625" defaultRowHeight="15" x14ac:dyDescent="0.25"/>
  <cols>
    <col min="1" max="1" width="3.28515625" customWidth="1"/>
    <col min="2" max="2" width="29.42578125" customWidth="1"/>
    <col min="3" max="51" width="11.7109375" customWidth="1"/>
  </cols>
  <sheetData>
    <row r="1" spans="2:54" s="1" customFormat="1" x14ac:dyDescent="0.25"/>
    <row r="2" spans="2:54" s="1" customFormat="1" x14ac:dyDescent="0.25">
      <c r="B2" s="3" t="s">
        <v>108</v>
      </c>
      <c r="C2" s="3"/>
      <c r="D2" s="3"/>
      <c r="E2" s="3"/>
      <c r="F2" s="3"/>
      <c r="G2" s="3"/>
      <c r="H2" s="3"/>
      <c r="I2" s="3"/>
    </row>
    <row r="3" spans="2:54" s="1" customFormat="1" x14ac:dyDescent="0.25">
      <c r="B3" s="3"/>
      <c r="C3" s="3"/>
      <c r="D3" s="3"/>
      <c r="E3" s="3"/>
      <c r="F3" s="3"/>
      <c r="G3" s="3"/>
      <c r="H3" s="3"/>
      <c r="I3" s="3"/>
      <c r="AI3" s="93">
        <v>2024</v>
      </c>
      <c r="AR3" s="84"/>
      <c r="AT3" s="93">
        <f>AI3</f>
        <v>2024</v>
      </c>
      <c r="AU3" s="94">
        <v>0.01</v>
      </c>
    </row>
    <row r="4" spans="2:54" s="1" customFormat="1" x14ac:dyDescent="0.25">
      <c r="B4" s="3"/>
      <c r="C4" s="3"/>
      <c r="D4" s="3"/>
      <c r="E4" s="3"/>
      <c r="F4" s="3"/>
      <c r="G4" s="3"/>
      <c r="H4" s="3"/>
      <c r="I4" s="3"/>
      <c r="AI4" s="93">
        <f>AI3+1</f>
        <v>2025</v>
      </c>
      <c r="AT4" s="93">
        <f t="shared" ref="AT4:AT5" si="0">AI4</f>
        <v>2025</v>
      </c>
      <c r="AU4" s="94">
        <v>0.01</v>
      </c>
    </row>
    <row r="5" spans="2:54" s="1" customFormat="1" ht="15.75" thickBot="1" x14ac:dyDescent="0.3">
      <c r="B5" s="3" t="s">
        <v>109</v>
      </c>
      <c r="C5" s="3"/>
      <c r="D5" s="3"/>
      <c r="E5" s="3"/>
      <c r="F5" s="3"/>
      <c r="G5" s="3"/>
      <c r="H5" s="3"/>
      <c r="I5" s="3"/>
      <c r="AI5" s="93">
        <f>AI4+1</f>
        <v>2026</v>
      </c>
      <c r="AJ5" s="2"/>
      <c r="AK5" s="2"/>
      <c r="AT5" s="93">
        <f t="shared" si="0"/>
        <v>2026</v>
      </c>
      <c r="AU5" s="94">
        <v>0.01</v>
      </c>
    </row>
    <row r="6" spans="2:54" s="1" customFormat="1" ht="99.95" customHeight="1" thickBot="1" x14ac:dyDescent="0.3">
      <c r="B6" s="95"/>
      <c r="C6" s="121" t="s">
        <v>110</v>
      </c>
      <c r="D6" s="122"/>
      <c r="E6" s="122"/>
      <c r="F6" s="122"/>
      <c r="G6" s="122"/>
      <c r="H6" s="122"/>
      <c r="I6" s="122"/>
      <c r="J6" s="123"/>
      <c r="K6" s="121" t="s">
        <v>111</v>
      </c>
      <c r="L6" s="122"/>
      <c r="M6" s="122"/>
      <c r="N6" s="122"/>
      <c r="O6" s="122"/>
      <c r="P6" s="122"/>
      <c r="Q6" s="122"/>
      <c r="R6" s="123"/>
      <c r="S6" s="121" t="s">
        <v>112</v>
      </c>
      <c r="T6" s="122"/>
      <c r="U6" s="122"/>
      <c r="V6" s="122"/>
      <c r="W6" s="122"/>
      <c r="X6" s="122"/>
      <c r="Y6" s="122"/>
      <c r="Z6" s="123"/>
      <c r="AA6" s="121" t="s">
        <v>113</v>
      </c>
      <c r="AB6" s="122"/>
      <c r="AC6" s="122"/>
      <c r="AD6" s="122"/>
      <c r="AE6" s="122"/>
      <c r="AF6" s="122"/>
      <c r="AG6" s="122"/>
      <c r="AH6" s="123"/>
      <c r="AI6" s="121" t="s">
        <v>114</v>
      </c>
      <c r="AJ6" s="122"/>
      <c r="AK6" s="122"/>
      <c r="AL6" s="123"/>
      <c r="AM6" s="121" t="s">
        <v>115</v>
      </c>
      <c r="AN6" s="122"/>
      <c r="AO6" s="122"/>
      <c r="AP6" s="123"/>
      <c r="AQ6" s="96" t="s">
        <v>116</v>
      </c>
      <c r="AR6" s="97" t="s">
        <v>117</v>
      </c>
      <c r="AS6" s="97" t="s">
        <v>118</v>
      </c>
      <c r="AT6" s="121" t="s">
        <v>119</v>
      </c>
      <c r="AU6" s="122"/>
      <c r="AV6" s="122"/>
      <c r="AW6" s="123"/>
      <c r="AX6" s="121" t="s">
        <v>120</v>
      </c>
      <c r="AY6" s="123"/>
    </row>
    <row r="7" spans="2:54" s="1" customFormat="1" ht="51.75" thickBot="1" x14ac:dyDescent="0.25">
      <c r="B7" s="95"/>
      <c r="C7" s="121" t="s">
        <v>121</v>
      </c>
      <c r="D7" s="124"/>
      <c r="E7" s="121" t="s">
        <v>122</v>
      </c>
      <c r="F7" s="123"/>
      <c r="G7" s="121" t="s">
        <v>123</v>
      </c>
      <c r="H7" s="123"/>
      <c r="I7" s="121" t="s">
        <v>124</v>
      </c>
      <c r="J7" s="123"/>
      <c r="K7" s="121" t="s">
        <v>121</v>
      </c>
      <c r="L7" s="123"/>
      <c r="M7" s="121" t="s">
        <v>122</v>
      </c>
      <c r="N7" s="123"/>
      <c r="O7" s="121" t="s">
        <v>123</v>
      </c>
      <c r="P7" s="123"/>
      <c r="Q7" s="121" t="s">
        <v>124</v>
      </c>
      <c r="R7" s="123"/>
      <c r="S7" s="121" t="s">
        <v>121</v>
      </c>
      <c r="T7" s="123"/>
      <c r="U7" s="121" t="s">
        <v>122</v>
      </c>
      <c r="V7" s="123"/>
      <c r="W7" s="121" t="s">
        <v>123</v>
      </c>
      <c r="X7" s="123"/>
      <c r="Y7" s="121" t="s">
        <v>124</v>
      </c>
      <c r="Z7" s="123"/>
      <c r="AA7" s="121" t="s">
        <v>121</v>
      </c>
      <c r="AB7" s="123"/>
      <c r="AC7" s="121" t="s">
        <v>122</v>
      </c>
      <c r="AD7" s="123"/>
      <c r="AE7" s="121" t="s">
        <v>123</v>
      </c>
      <c r="AF7" s="123"/>
      <c r="AG7" s="121" t="s">
        <v>124</v>
      </c>
      <c r="AH7" s="123"/>
      <c r="AI7" s="96" t="s">
        <v>121</v>
      </c>
      <c r="AJ7" s="96" t="s">
        <v>122</v>
      </c>
      <c r="AK7" s="97" t="s">
        <v>123</v>
      </c>
      <c r="AL7" s="97" t="s">
        <v>124</v>
      </c>
      <c r="AM7" s="96" t="s">
        <v>121</v>
      </c>
      <c r="AN7" s="96" t="s">
        <v>122</v>
      </c>
      <c r="AO7" s="97" t="s">
        <v>123</v>
      </c>
      <c r="AP7" s="97" t="s">
        <v>124</v>
      </c>
      <c r="AQ7" s="96" t="s">
        <v>125</v>
      </c>
      <c r="AR7" s="83"/>
      <c r="AS7" s="83"/>
      <c r="AT7" s="121" t="s">
        <v>126</v>
      </c>
      <c r="AU7" s="123"/>
      <c r="AV7" s="121" t="s">
        <v>127</v>
      </c>
      <c r="AW7" s="123"/>
      <c r="AX7" s="125" t="s">
        <v>128</v>
      </c>
      <c r="AY7" s="125" t="s">
        <v>129</v>
      </c>
    </row>
    <row r="8" spans="2:54" s="1" customFormat="1" ht="51.75" thickBot="1" x14ac:dyDescent="0.25">
      <c r="B8" s="95"/>
      <c r="C8" s="96" t="s">
        <v>130</v>
      </c>
      <c r="D8" s="98" t="s">
        <v>131</v>
      </c>
      <c r="E8" s="96" t="s">
        <v>130</v>
      </c>
      <c r="F8" s="98" t="s">
        <v>131</v>
      </c>
      <c r="G8" s="96" t="s">
        <v>130</v>
      </c>
      <c r="H8" s="98" t="s">
        <v>131</v>
      </c>
      <c r="I8" s="96" t="s">
        <v>130</v>
      </c>
      <c r="J8" s="98" t="s">
        <v>131</v>
      </c>
      <c r="K8" s="96" t="s">
        <v>130</v>
      </c>
      <c r="L8" s="98" t="s">
        <v>131</v>
      </c>
      <c r="M8" s="96" t="s">
        <v>130</v>
      </c>
      <c r="N8" s="98" t="s">
        <v>131</v>
      </c>
      <c r="O8" s="96" t="s">
        <v>130</v>
      </c>
      <c r="P8" s="98" t="s">
        <v>131</v>
      </c>
      <c r="Q8" s="96" t="s">
        <v>130</v>
      </c>
      <c r="R8" s="98" t="s">
        <v>131</v>
      </c>
      <c r="S8" s="96" t="s">
        <v>130</v>
      </c>
      <c r="T8" s="98" t="s">
        <v>131</v>
      </c>
      <c r="U8" s="96" t="s">
        <v>130</v>
      </c>
      <c r="V8" s="98" t="s">
        <v>131</v>
      </c>
      <c r="W8" s="96" t="s">
        <v>130</v>
      </c>
      <c r="X8" s="98" t="s">
        <v>131</v>
      </c>
      <c r="Y8" s="96" t="s">
        <v>130</v>
      </c>
      <c r="Z8" s="98" t="s">
        <v>131</v>
      </c>
      <c r="AA8" s="96" t="s">
        <v>130</v>
      </c>
      <c r="AB8" s="98" t="s">
        <v>131</v>
      </c>
      <c r="AC8" s="96" t="s">
        <v>130</v>
      </c>
      <c r="AD8" s="98" t="s">
        <v>131</v>
      </c>
      <c r="AE8" s="96" t="s">
        <v>130</v>
      </c>
      <c r="AF8" s="98" t="s">
        <v>131</v>
      </c>
      <c r="AG8" s="96" t="s">
        <v>130</v>
      </c>
      <c r="AH8" s="98" t="s">
        <v>131</v>
      </c>
      <c r="AI8" s="96" t="s">
        <v>132</v>
      </c>
      <c r="AJ8" s="96" t="s">
        <v>133</v>
      </c>
      <c r="AK8" s="97"/>
      <c r="AL8" s="97"/>
      <c r="AM8" s="99" t="s">
        <v>134</v>
      </c>
      <c r="AN8" s="99" t="s">
        <v>135</v>
      </c>
      <c r="AO8" s="99" t="s">
        <v>136</v>
      </c>
      <c r="AP8" s="99" t="s">
        <v>137</v>
      </c>
      <c r="AQ8" s="96"/>
      <c r="AR8" s="83"/>
      <c r="AS8" s="100" t="s">
        <v>138</v>
      </c>
      <c r="AT8" s="97" t="s">
        <v>139</v>
      </c>
      <c r="AU8" s="97" t="s">
        <v>140</v>
      </c>
      <c r="AV8" s="97" t="s">
        <v>139</v>
      </c>
      <c r="AW8" s="97" t="s">
        <v>140</v>
      </c>
      <c r="AX8" s="126"/>
      <c r="AY8" s="126"/>
    </row>
    <row r="9" spans="2:54" s="1" customFormat="1" ht="15.75" thickBot="1" x14ac:dyDescent="0.3">
      <c r="B9" s="101" t="s">
        <v>32</v>
      </c>
      <c r="C9" s="102">
        <v>-748.52160698826174</v>
      </c>
      <c r="D9" s="102">
        <v>-1680.224791302197</v>
      </c>
      <c r="E9" s="102">
        <v>1901.5369753258037</v>
      </c>
      <c r="F9" s="102">
        <v>2001.6178687640042</v>
      </c>
      <c r="G9" s="102">
        <v>125.56626506024098</v>
      </c>
      <c r="H9" s="102">
        <v>125.56626506024098</v>
      </c>
      <c r="I9" s="102">
        <v>183.64487125177465</v>
      </c>
      <c r="J9" s="102">
        <v>183.64487125177465</v>
      </c>
      <c r="K9" s="102">
        <v>-10255.725138173173</v>
      </c>
      <c r="L9" s="102">
        <v>-23021.277500957891</v>
      </c>
      <c r="M9" s="102">
        <v>26660.536584894398</v>
      </c>
      <c r="N9" s="102">
        <v>28063.722720941474</v>
      </c>
      <c r="O9" s="102">
        <v>1883.4939759036147</v>
      </c>
      <c r="P9" s="102">
        <v>1883.4939759036147</v>
      </c>
      <c r="Q9" s="102">
        <v>2510.0718694553152</v>
      </c>
      <c r="R9" s="102">
        <v>2510.0718694553152</v>
      </c>
      <c r="S9" s="99">
        <v>526.3611597963361</v>
      </c>
      <c r="T9" s="99">
        <v>1294.8484530989867</v>
      </c>
      <c r="U9" s="99">
        <v>672.45139784875403</v>
      </c>
      <c r="V9" s="99">
        <v>707.84357668289897</v>
      </c>
      <c r="W9" s="99">
        <v>-57.137204831316829</v>
      </c>
      <c r="X9" s="99">
        <v>-57.137204831316829</v>
      </c>
      <c r="Y9" s="99">
        <v>-79.58519531962331</v>
      </c>
      <c r="Z9" s="99">
        <v>-79.58519531962331</v>
      </c>
      <c r="AA9" s="99">
        <v>7486.84144250606</v>
      </c>
      <c r="AB9" s="99">
        <v>18417.629948564907</v>
      </c>
      <c r="AC9" s="99">
        <v>9564.7957676686965</v>
      </c>
      <c r="AD9" s="99">
        <v>10068.206071230208</v>
      </c>
      <c r="AE9" s="99">
        <v>-812.70660853011896</v>
      </c>
      <c r="AF9" s="99">
        <v>-812.70660853011896</v>
      </c>
      <c r="AG9" s="99">
        <v>-1132.001720566622</v>
      </c>
      <c r="AH9" s="99">
        <v>-1132.001720566622</v>
      </c>
      <c r="AI9" s="103">
        <v>8.236392032088374E-3</v>
      </c>
      <c r="AJ9" s="99">
        <v>366.69424817559593</v>
      </c>
      <c r="AK9" s="99"/>
      <c r="AL9" s="99"/>
      <c r="AM9" s="99">
        <f>T9</f>
        <v>1294.8484530989867</v>
      </c>
      <c r="AN9" s="99">
        <f>V9</f>
        <v>707.84357668289897</v>
      </c>
      <c r="AO9" s="99">
        <f>X9</f>
        <v>-57.137204831316829</v>
      </c>
      <c r="AP9" s="99">
        <f>Z9</f>
        <v>-79.58519531962331</v>
      </c>
      <c r="AQ9" s="99">
        <f>SUM(AM9:AP9)</f>
        <v>1865.9696296309453</v>
      </c>
      <c r="AR9" s="104">
        <v>1.3114081988940196</v>
      </c>
      <c r="AS9" s="105"/>
      <c r="AT9" s="99">
        <v>43</v>
      </c>
      <c r="AU9" s="99">
        <f>AT9*$AU3</f>
        <v>0.43</v>
      </c>
      <c r="AV9" s="99">
        <v>131</v>
      </c>
      <c r="AW9" s="99">
        <f>AV9*$AU3</f>
        <v>1.31</v>
      </c>
      <c r="AX9" s="99">
        <f>AV9</f>
        <v>131</v>
      </c>
      <c r="AY9" s="99" t="s">
        <v>141</v>
      </c>
      <c r="AZ9" s="1" t="s">
        <v>142</v>
      </c>
      <c r="BA9" s="10"/>
    </row>
    <row r="10" spans="2:54" s="1" customFormat="1" ht="22.5" customHeight="1" thickBot="1" x14ac:dyDescent="0.3">
      <c r="B10" s="101" t="s">
        <v>42</v>
      </c>
      <c r="C10" s="102">
        <v>-2234.8814080090124</v>
      </c>
      <c r="D10" s="102">
        <v>-4963.6375468617525</v>
      </c>
      <c r="E10" s="102">
        <v>5586.9991827421181</v>
      </c>
      <c r="F10" s="102">
        <v>5881.0517713074933</v>
      </c>
      <c r="G10" s="102">
        <v>418.5542168674699</v>
      </c>
      <c r="H10" s="102">
        <v>418.5542168674699</v>
      </c>
      <c r="I10" s="102">
        <v>612.14957083924878</v>
      </c>
      <c r="J10" s="102">
        <v>612.14957083924878</v>
      </c>
      <c r="K10" s="102">
        <v>-30657.49073349209</v>
      </c>
      <c r="L10" s="102">
        <v>-68089.819688863732</v>
      </c>
      <c r="M10" s="102">
        <v>78386.506266209064</v>
      </c>
      <c r="N10" s="102">
        <v>82512.111859167446</v>
      </c>
      <c r="O10" s="102">
        <v>6278.3132530120483</v>
      </c>
      <c r="P10" s="102">
        <v>6278.3132530120483</v>
      </c>
      <c r="Q10" s="102">
        <v>8366.9062315177162</v>
      </c>
      <c r="R10" s="102">
        <v>8366.9062315177162</v>
      </c>
      <c r="S10" s="99">
        <v>1562.3023861437077</v>
      </c>
      <c r="T10" s="99">
        <v>3796.3947983292101</v>
      </c>
      <c r="U10" s="99">
        <v>2031.7944118948599</v>
      </c>
      <c r="V10" s="99">
        <v>2138.7309598893262</v>
      </c>
      <c r="W10" s="99">
        <v>-186.40506540713292</v>
      </c>
      <c r="X10" s="99">
        <v>-186.40506540713292</v>
      </c>
      <c r="Y10" s="99">
        <v>-259.69589755405843</v>
      </c>
      <c r="Z10" s="99">
        <v>-259.69589755405843</v>
      </c>
      <c r="AA10" s="99">
        <v>22233.945601720108</v>
      </c>
      <c r="AB10" s="99">
        <v>54028.487812179868</v>
      </c>
      <c r="AC10" s="99">
        <v>28915.533144294786</v>
      </c>
      <c r="AD10" s="99">
        <v>30437.403309783986</v>
      </c>
      <c r="AE10" s="99">
        <v>-2652.828364665917</v>
      </c>
      <c r="AF10" s="99">
        <v>-2652.828364665917</v>
      </c>
      <c r="AG10" s="99">
        <v>-3695.8686810042987</v>
      </c>
      <c r="AH10" s="99">
        <v>-3695.8686810042987</v>
      </c>
      <c r="AI10" s="103">
        <v>2.409061063884859E-2</v>
      </c>
      <c r="AJ10" s="99">
        <v>1078.7028939598817</v>
      </c>
      <c r="AK10" s="99"/>
      <c r="AL10" s="99"/>
      <c r="AM10" s="99">
        <f>T10</f>
        <v>3796.3947983292101</v>
      </c>
      <c r="AN10" s="99">
        <f>V10</f>
        <v>2138.7309598893262</v>
      </c>
      <c r="AO10" s="99">
        <f>X10</f>
        <v>-186.40506540713292</v>
      </c>
      <c r="AP10" s="99">
        <f>Z10</f>
        <v>-259.69589755405843</v>
      </c>
      <c r="AQ10" s="99">
        <f>SUM(AM10:AP10)</f>
        <v>5489.0247952573454</v>
      </c>
      <c r="AR10" s="104">
        <v>1.3520860829201926</v>
      </c>
      <c r="AS10" s="105"/>
      <c r="AT10" s="99">
        <v>127</v>
      </c>
      <c r="AU10" s="99">
        <f>AT10*$AU4</f>
        <v>1.27</v>
      </c>
      <c r="AV10" s="99">
        <v>388</v>
      </c>
      <c r="AW10" s="99">
        <f>AV10*$AU4</f>
        <v>3.88</v>
      </c>
      <c r="AX10" s="99">
        <f>AV10</f>
        <v>388</v>
      </c>
      <c r="AY10" s="99" t="s">
        <v>141</v>
      </c>
      <c r="BA10" s="10"/>
      <c r="BB10" s="10"/>
    </row>
    <row r="11" spans="2:54" s="1" customFormat="1" ht="25.9" customHeight="1" thickBot="1" x14ac:dyDescent="0.3">
      <c r="B11" s="101" t="s">
        <v>43</v>
      </c>
      <c r="C11" s="102">
        <v>-2807.3702113018153</v>
      </c>
      <c r="D11" s="102">
        <v>-6169.3030024446116</v>
      </c>
      <c r="E11" s="102">
        <v>7083.5817999134015</v>
      </c>
      <c r="F11" s="102">
        <v>7456.4018946456863</v>
      </c>
      <c r="G11" s="102">
        <v>502.26506024096392</v>
      </c>
      <c r="H11" s="102">
        <v>502.26506024096392</v>
      </c>
      <c r="I11" s="102">
        <v>734.57948500709858</v>
      </c>
      <c r="J11" s="102">
        <v>734.57948500709858</v>
      </c>
      <c r="K11" s="102">
        <v>-38520.45781755371</v>
      </c>
      <c r="L11" s="102">
        <v>-84650.173715128287</v>
      </c>
      <c r="M11" s="102">
        <v>99462.360325679459</v>
      </c>
      <c r="N11" s="102">
        <v>104697.22139545207</v>
      </c>
      <c r="O11" s="102">
        <v>7533.9759036144587</v>
      </c>
      <c r="P11" s="102">
        <v>7533.9759036144587</v>
      </c>
      <c r="Q11" s="102">
        <v>10040.287477821261</v>
      </c>
      <c r="R11" s="102">
        <v>10040.287477821261</v>
      </c>
      <c r="S11" s="99">
        <v>2101.6947310952651</v>
      </c>
      <c r="T11" s="99">
        <v>5065.0843019395888</v>
      </c>
      <c r="U11" s="99">
        <v>2649.4750045895903</v>
      </c>
      <c r="V11" s="99">
        <v>2788.9210574627268</v>
      </c>
      <c r="W11" s="99">
        <v>-218.82333765185166</v>
      </c>
      <c r="X11" s="99">
        <v>-218.82333765185166</v>
      </c>
      <c r="Y11" s="99">
        <v>-304.92937285124702</v>
      </c>
      <c r="Z11" s="99">
        <v>-304.92937285124702</v>
      </c>
      <c r="AA11" s="99">
        <v>29932.039171958506</v>
      </c>
      <c r="AB11" s="99">
        <v>72136.214404419996</v>
      </c>
      <c r="AC11" s="99">
        <v>37733.448368675512</v>
      </c>
      <c r="AD11" s="99">
        <v>39719.419335447914</v>
      </c>
      <c r="AE11" s="99">
        <v>-3116.4510323155191</v>
      </c>
      <c r="AF11" s="99">
        <v>-3116.4510323155191</v>
      </c>
      <c r="AG11" s="99">
        <v>-4342.7610098769155</v>
      </c>
      <c r="AH11" s="99">
        <v>-4342.7610098769155</v>
      </c>
      <c r="AI11" s="103">
        <v>3.0849183355545439E-2</v>
      </c>
      <c r="AJ11" s="99">
        <v>1371.2889364492357</v>
      </c>
      <c r="AK11" s="99"/>
      <c r="AL11" s="99"/>
      <c r="AM11" s="99">
        <f>T11</f>
        <v>5065.0843019395888</v>
      </c>
      <c r="AN11" s="99">
        <f>V11</f>
        <v>2788.9210574627268</v>
      </c>
      <c r="AO11" s="99">
        <f>X11</f>
        <v>-218.82333765185166</v>
      </c>
      <c r="AP11" s="99">
        <f>Z11</f>
        <v>-304.92937285124702</v>
      </c>
      <c r="AQ11" s="99">
        <f>SUM(AM11:AP11)</f>
        <v>7330.2526488992171</v>
      </c>
      <c r="AR11" s="104">
        <v>1.4182954416196225</v>
      </c>
      <c r="AS11" s="105"/>
      <c r="AT11" s="99">
        <v>160</v>
      </c>
      <c r="AU11" s="99">
        <f>AT11*$AU5</f>
        <v>1.6</v>
      </c>
      <c r="AV11" s="99">
        <v>488</v>
      </c>
      <c r="AW11" s="99">
        <f>AV11*$AU5</f>
        <v>4.88</v>
      </c>
      <c r="AX11" s="99">
        <f>AV11</f>
        <v>488</v>
      </c>
      <c r="AY11" s="99" t="s">
        <v>141</v>
      </c>
      <c r="BA11" s="28"/>
    </row>
    <row r="12" spans="2:54" s="1" customFormat="1" ht="15.75" thickBot="1" x14ac:dyDescent="0.3">
      <c r="B12" s="101" t="s">
        <v>143</v>
      </c>
      <c r="C12" s="101"/>
      <c r="D12" s="101"/>
      <c r="E12" s="102"/>
      <c r="F12" s="102"/>
      <c r="G12" s="102"/>
      <c r="H12" s="102"/>
      <c r="I12" s="102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</row>
    <row r="13" spans="2:54" s="1" customFormat="1" ht="15.75" thickBot="1" x14ac:dyDescent="0.3">
      <c r="B13" s="90" t="s">
        <v>49</v>
      </c>
      <c r="C13" s="106">
        <f t="shared" ref="C13:H13" si="1">SUM(C9:C12)</f>
        <v>-5790.7732262990894</v>
      </c>
      <c r="D13" s="106">
        <f t="shared" si="1"/>
        <v>-12813.165340608561</v>
      </c>
      <c r="E13" s="106">
        <f t="shared" si="1"/>
        <v>14572.117957981323</v>
      </c>
      <c r="F13" s="106">
        <f t="shared" si="1"/>
        <v>15339.071534717183</v>
      </c>
      <c r="G13" s="106">
        <f t="shared" si="1"/>
        <v>1046.3855421686749</v>
      </c>
      <c r="H13" s="106">
        <f t="shared" si="1"/>
        <v>1046.3855421686749</v>
      </c>
      <c r="I13" s="106">
        <f t="shared" ref="I13:AH13" si="2">SUM(I9:I12)</f>
        <v>1530.3739270981221</v>
      </c>
      <c r="J13" s="106">
        <f t="shared" si="2"/>
        <v>1530.3739270981221</v>
      </c>
      <c r="K13" s="106">
        <f t="shared" si="2"/>
        <v>-79433.673689218966</v>
      </c>
      <c r="L13" s="106">
        <f>SUM(L9:L12)</f>
        <v>-175761.27090494992</v>
      </c>
      <c r="M13" s="106">
        <f>SUM(M9:M12)</f>
        <v>204509.40317678294</v>
      </c>
      <c r="N13" s="106">
        <f>SUM(N9:N12)</f>
        <v>215273.05597556097</v>
      </c>
      <c r="O13" s="106">
        <f t="shared" si="2"/>
        <v>15695.783132530121</v>
      </c>
      <c r="P13" s="106">
        <f t="shared" si="2"/>
        <v>15695.783132530121</v>
      </c>
      <c r="Q13" s="106">
        <f t="shared" si="2"/>
        <v>20917.265578794293</v>
      </c>
      <c r="R13" s="106">
        <f t="shared" si="2"/>
        <v>20917.265578794293</v>
      </c>
      <c r="S13" s="106">
        <f t="shared" si="2"/>
        <v>4190.3582770353096</v>
      </c>
      <c r="T13" s="106">
        <f t="shared" si="2"/>
        <v>10156.327553367786</v>
      </c>
      <c r="U13" s="106">
        <f t="shared" si="2"/>
        <v>5353.7208143332045</v>
      </c>
      <c r="V13" s="106">
        <f t="shared" si="2"/>
        <v>5635.4955940349519</v>
      </c>
      <c r="W13" s="106">
        <f t="shared" si="2"/>
        <v>-462.36560789030142</v>
      </c>
      <c r="X13" s="106">
        <f t="shared" si="2"/>
        <v>-462.36560789030142</v>
      </c>
      <c r="Y13" s="106">
        <f t="shared" si="2"/>
        <v>-644.21046572492878</v>
      </c>
      <c r="Z13" s="106">
        <f t="shared" si="2"/>
        <v>-644.21046572492878</v>
      </c>
      <c r="AA13" s="106">
        <f>SUM(AA9:AA12)</f>
        <v>59652.82621618468</v>
      </c>
      <c r="AB13" s="106">
        <f>SUM(AB9:AB12)</f>
        <v>144582.33216516476</v>
      </c>
      <c r="AC13" s="106">
        <f t="shared" si="2"/>
        <v>76213.777280638998</v>
      </c>
      <c r="AD13" s="106">
        <f>SUM(AD9:AD12)</f>
        <v>80225.028716462111</v>
      </c>
      <c r="AE13" s="106">
        <f>SUM(AE9:AE12)</f>
        <v>-6581.986005511555</v>
      </c>
      <c r="AF13" s="106">
        <f>SUM(AF9:AF12)</f>
        <v>-6581.986005511555</v>
      </c>
      <c r="AG13" s="106">
        <f>SUM(AG9:AG12)</f>
        <v>-9170.6314114478373</v>
      </c>
      <c r="AH13" s="106">
        <f t="shared" si="2"/>
        <v>-9170.6314114478373</v>
      </c>
      <c r="AI13" s="107">
        <f>SUM(AI9:AI12)</f>
        <v>6.3176186026482409E-2</v>
      </c>
      <c r="AJ13" s="106">
        <f>SUM(AJ9:AJ12)</f>
        <v>2816.6860785847134</v>
      </c>
      <c r="AK13" s="108"/>
      <c r="AL13" s="108"/>
      <c r="AM13" s="106">
        <f>SUM(AM9:AM12)</f>
        <v>10156.327553367786</v>
      </c>
      <c r="AN13" s="106">
        <f>SUM(AN9:AN12)</f>
        <v>5635.4955940349519</v>
      </c>
      <c r="AO13" s="106">
        <f>SUM(AO9:AO12)</f>
        <v>-462.36560789030142</v>
      </c>
      <c r="AP13" s="106">
        <f>SUM(AP9:AP12)</f>
        <v>-644.21046572492878</v>
      </c>
      <c r="AQ13" s="106">
        <f>SUM(AQ9:AQ12)</f>
        <v>14685.247073787508</v>
      </c>
      <c r="AR13" s="108"/>
      <c r="AS13" s="108"/>
      <c r="AT13" s="106">
        <f>SUM(AT9:AT12)</f>
        <v>330</v>
      </c>
      <c r="AU13" s="106">
        <f>SUM(AU9:AU12)</f>
        <v>3.3</v>
      </c>
      <c r="AV13" s="106">
        <f>SUM(AV9:AV12)</f>
        <v>1007</v>
      </c>
      <c r="AW13" s="106">
        <f>SUM(AW9:AW12)</f>
        <v>10.07</v>
      </c>
      <c r="AX13" s="106">
        <f>SUM(AX9:AX12)</f>
        <v>1007</v>
      </c>
      <c r="AY13" s="108"/>
    </row>
    <row r="18" spans="2:10" s="1" customFormat="1" ht="15.75" thickBot="1" x14ac:dyDescent="0.3">
      <c r="B18" s="3" t="s">
        <v>144</v>
      </c>
      <c r="C18" s="3"/>
      <c r="D18" s="3"/>
    </row>
    <row r="19" spans="2:10" s="1" customFormat="1" ht="150" customHeight="1" thickBot="1" x14ac:dyDescent="0.3">
      <c r="B19" s="95"/>
      <c r="C19" s="127" t="s">
        <v>145</v>
      </c>
      <c r="D19" s="128"/>
      <c r="E19" s="129" t="s">
        <v>146</v>
      </c>
      <c r="F19" s="130"/>
      <c r="G19" s="131" t="s">
        <v>147</v>
      </c>
      <c r="H19" s="132"/>
      <c r="I19" s="129" t="s">
        <v>148</v>
      </c>
      <c r="J19" s="133"/>
    </row>
    <row r="20" spans="2:10" s="1" customFormat="1" ht="27.75" thickBot="1" x14ac:dyDescent="0.3">
      <c r="B20" s="95"/>
      <c r="C20" s="109" t="s">
        <v>19</v>
      </c>
      <c r="D20" s="109" t="s">
        <v>14</v>
      </c>
      <c r="E20" s="109" t="s">
        <v>19</v>
      </c>
      <c r="F20" s="109" t="s">
        <v>14</v>
      </c>
      <c r="G20" s="109" t="s">
        <v>19</v>
      </c>
      <c r="H20" s="109" t="s">
        <v>14</v>
      </c>
      <c r="I20" s="109" t="s">
        <v>19</v>
      </c>
      <c r="J20" s="109" t="s">
        <v>14</v>
      </c>
    </row>
    <row r="21" spans="2:10" s="1" customFormat="1" ht="15.75" thickBot="1" x14ac:dyDescent="0.3">
      <c r="B21" s="101" t="s">
        <v>32</v>
      </c>
      <c r="C21" s="110" t="s">
        <v>73</v>
      </c>
      <c r="D21" s="110" t="s">
        <v>73</v>
      </c>
      <c r="E21" s="110" t="s">
        <v>73</v>
      </c>
      <c r="F21" s="110" t="s">
        <v>73</v>
      </c>
      <c r="G21" s="111">
        <v>0</v>
      </c>
      <c r="H21" s="111">
        <v>0</v>
      </c>
      <c r="I21" s="112" t="s">
        <v>73</v>
      </c>
      <c r="J21" s="112" t="s">
        <v>73</v>
      </c>
    </row>
    <row r="22" spans="2:10" s="1" customFormat="1" ht="15.75" thickBot="1" x14ac:dyDescent="0.3">
      <c r="B22" s="101" t="s">
        <v>42</v>
      </c>
      <c r="C22" s="113">
        <v>17.898550724637683</v>
      </c>
      <c r="D22" s="113">
        <v>193.5</v>
      </c>
      <c r="E22" s="113">
        <v>94.759093228369423</v>
      </c>
      <c r="F22" s="113">
        <v>193.5</v>
      </c>
      <c r="G22" s="111">
        <v>13901.92</v>
      </c>
      <c r="H22" s="111">
        <v>2400</v>
      </c>
      <c r="I22" s="114">
        <v>0.6</v>
      </c>
      <c r="J22" s="114">
        <v>0.6</v>
      </c>
    </row>
    <row r="23" spans="2:10" s="1" customFormat="1" ht="15.75" thickBot="1" x14ac:dyDescent="0.3">
      <c r="B23" s="101" t="s">
        <v>43</v>
      </c>
      <c r="C23" s="113">
        <v>17.152777777777775</v>
      </c>
      <c r="D23" s="113">
        <v>110.83333333333333</v>
      </c>
      <c r="E23" s="113">
        <v>77.028388235550949</v>
      </c>
      <c r="F23" s="113">
        <v>110.83333333333333</v>
      </c>
      <c r="G23" s="111">
        <v>17101.919999999998</v>
      </c>
      <c r="H23" s="111">
        <v>4000</v>
      </c>
      <c r="I23" s="114">
        <v>0.6</v>
      </c>
      <c r="J23" s="114">
        <v>0.6</v>
      </c>
    </row>
    <row r="24" spans="2:10" s="1" customFormat="1" ht="15.75" thickBot="1" x14ac:dyDescent="0.3">
      <c r="B24" s="115" t="s">
        <v>49</v>
      </c>
      <c r="C24" s="116">
        <v>21.347517730496456</v>
      </c>
      <c r="D24" s="116">
        <v>186.83333333333331</v>
      </c>
      <c r="E24" s="116">
        <v>103.55706475929004</v>
      </c>
      <c r="F24" s="116">
        <v>186.83333333333331</v>
      </c>
      <c r="G24" s="117">
        <v>31003.84</v>
      </c>
      <c r="H24" s="117">
        <v>6400</v>
      </c>
      <c r="I24" s="118">
        <f>AVERAGE(I22:I23)</f>
        <v>0.6</v>
      </c>
      <c r="J24" s="118">
        <f>AVERAGE(J22:J23)</f>
        <v>0.6</v>
      </c>
    </row>
  </sheetData>
  <mergeCells count="32">
    <mergeCell ref="C19:D19"/>
    <mergeCell ref="E19:F19"/>
    <mergeCell ref="G19:H19"/>
    <mergeCell ref="I19:J19"/>
    <mergeCell ref="AE7:AF7"/>
    <mergeCell ref="S7:T7"/>
    <mergeCell ref="U7:V7"/>
    <mergeCell ref="W7:X7"/>
    <mergeCell ref="Y7:Z7"/>
    <mergeCell ref="AA7:AB7"/>
    <mergeCell ref="AC7:AD7"/>
    <mergeCell ref="AG7:AH7"/>
    <mergeCell ref="AT7:AU7"/>
    <mergeCell ref="AV7:AW7"/>
    <mergeCell ref="AX7:AX8"/>
    <mergeCell ref="AY7:AY8"/>
    <mergeCell ref="AT6:AW6"/>
    <mergeCell ref="AX6:AY6"/>
    <mergeCell ref="C7:D7"/>
    <mergeCell ref="E7:F7"/>
    <mergeCell ref="G7:H7"/>
    <mergeCell ref="I7:J7"/>
    <mergeCell ref="K7:L7"/>
    <mergeCell ref="M7:N7"/>
    <mergeCell ref="O7:P7"/>
    <mergeCell ref="Q7:R7"/>
    <mergeCell ref="C6:J6"/>
    <mergeCell ref="K6:R6"/>
    <mergeCell ref="S6:Z6"/>
    <mergeCell ref="AA6:AH6"/>
    <mergeCell ref="AI6:AL6"/>
    <mergeCell ref="AM6:AP6"/>
  </mergeCells>
  <pageMargins left="0.7" right="0.7" top="0.75" bottom="0.75" header="0.3" footer="0.3"/>
  <headerFooter>
    <oddFooter>&amp;C_x000D_&amp;1#&amp;"Calibri"&amp;22&amp;K0073CF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4E303926643488C544E0874959A78" ma:contentTypeVersion="5" ma:contentTypeDescription="Create a new document." ma:contentTypeScope="" ma:versionID="88157c50c0758e03bc939faabbbcd5d3">
  <xsd:schema xmlns:xsd="http://www.w3.org/2001/XMLSchema" xmlns:xs="http://www.w3.org/2001/XMLSchema" xmlns:p="http://schemas.microsoft.com/office/2006/metadata/properties" xmlns:ns2="3610626b-eb1d-451c-8940-f17befa3e591" xmlns:ns3="5a29ef88-2d19-4704-bca0-be711fc6ad55" targetNamespace="http://schemas.microsoft.com/office/2006/metadata/properties" ma:root="true" ma:fieldsID="c060f751c14ccbce925a6c8e929c91bd" ns2:_="" ns3:_="">
    <xsd:import namespace="3610626b-eb1d-451c-8940-f17befa3e591"/>
    <xsd:import namespace="5a29ef88-2d19-4704-bca0-be711fc6a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626b-eb1d-451c-8940-f17befa3e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9ef88-2d19-4704-bca0-be711fc6a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2C98EF-856F-4B8D-A94A-F748083BFB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367A3-B522-4166-9DB5-D32FCFB74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0626b-eb1d-451c-8940-f17befa3e591"/>
    <ds:schemaRef ds:uri="5a29ef88-2d19-4704-bca0-be711fc6a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B64AC2-E98F-4968-ADC7-88FF160725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10626b-eb1d-451c-8940-f17befa3e591"/>
    <ds:schemaRef ds:uri="http://schemas.microsoft.com/office/infopath/2007/PartnerControls"/>
    <ds:schemaRef ds:uri="5a29ef88-2d19-4704-bca0-be711fc6ad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Appendix A</vt:lpstr>
      <vt:lpstr>Appendix B</vt:lpstr>
      <vt:lpstr>Appendix C</vt:lpstr>
      <vt:lpstr>Appendix D</vt:lpstr>
      <vt:lpstr>Appendix E</vt:lpstr>
      <vt:lpstr>Appendix F</vt:lpstr>
      <vt:lpstr>Appendix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Froio, Zach</dc:creator>
  <cp:lastModifiedBy>Comes, Margaret  - Regulatory</cp:lastModifiedBy>
  <dcterms:created xsi:type="dcterms:W3CDTF">2023-12-01T15:55:11Z</dcterms:created>
  <dcterms:modified xsi:type="dcterms:W3CDTF">2023-12-01T23:08:05Z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0x0101000614E303926643488C544E0874959A78</vt:lpwstr>
  </property>
  <property fmtid="{D5CDD505-2E9C-101B-9397-08002B2CF9AE}" pid="3" name="MSIP_Label_c80150e9-b158-425e-97d7-738cc28226d7_Enabled">
    <vt:lpwstr>true</vt:lpwstr>
  </property>
  <property fmtid="{D5CDD505-2E9C-101B-9397-08002B2CF9AE}" pid="4" name="MSIP_Label_c80150e9-b158-425e-97d7-738cc28226d7_SetDate">
    <vt:lpwstr>2023-12-01T23:06:56Z</vt:lpwstr>
  </property>
  <property fmtid="{D5CDD505-2E9C-101B-9397-08002B2CF9AE}" pid="5" name="MSIP_Label_c80150e9-b158-425e-97d7-738cc28226d7_Method">
    <vt:lpwstr>Standard</vt:lpwstr>
  </property>
  <property fmtid="{D5CDD505-2E9C-101B-9397-08002B2CF9AE}" pid="6" name="MSIP_Label_c80150e9-b158-425e-97d7-738cc28226d7_Name">
    <vt:lpwstr>Internal - Privacy</vt:lpwstr>
  </property>
  <property fmtid="{D5CDD505-2E9C-101B-9397-08002B2CF9AE}" pid="7" name="MSIP_Label_c80150e9-b158-425e-97d7-738cc28226d7_SiteId">
    <vt:lpwstr>e9aef9b7-25ca-4518-a881-33e546773136</vt:lpwstr>
  </property>
  <property fmtid="{D5CDD505-2E9C-101B-9397-08002B2CF9AE}" pid="8" name="MSIP_Label_c80150e9-b158-425e-97d7-738cc28226d7_ActionId">
    <vt:lpwstr>f83fdf65-4084-449a-b21f-701ca18ff40c</vt:lpwstr>
  </property>
  <property fmtid="{D5CDD505-2E9C-101B-9397-08002B2CF9AE}" pid="9" name="MSIP_Label_c80150e9-b158-425e-97d7-738cc28226d7_ContentBits">
    <vt:lpwstr>2</vt:lpwstr>
  </property>
</Properties>
</file>