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D8F51A5E-CDBE-4D50-BCBA-07C60CBA5CB0}"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FTS" sheetId="17" r:id="rId12"/>
    <sheet name="ITS" sheetId="16" r:id="rId1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l="1"/>
  <c r="B47" i="6"/>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D27" i="17"/>
  <c r="C27" i="17"/>
  <c r="B27" i="17"/>
  <c r="D26" i="17"/>
  <c r="C26" i="17"/>
  <c r="B26" i="17"/>
  <c r="D24" i="17"/>
  <c r="D22" i="17"/>
  <c r="C22" i="17"/>
  <c r="D20" i="17"/>
  <c r="C20" i="17"/>
  <c r="D19" i="17"/>
  <c r="C19" i="17"/>
  <c r="D16" i="17"/>
  <c r="C16" i="17"/>
  <c r="D14" i="17"/>
  <c r="C14" i="17"/>
  <c r="D13" i="17"/>
  <c r="C13" i="17"/>
  <c r="C9" i="17"/>
  <c r="B28" i="4"/>
  <c r="C27" i="7" s="1"/>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B27" i="5"/>
  <c r="D26" i="5"/>
  <c r="C26" i="5"/>
  <c r="B26" i="5"/>
  <c r="C9" i="5"/>
  <c r="C27" i="5" l="1"/>
  <c r="C27" i="16"/>
  <c r="C27" i="11"/>
  <c r="C27" i="9"/>
  <c r="C27" i="8"/>
  <c r="C27" i="10"/>
  <c r="C27" i="12"/>
  <c r="C27" i="13"/>
  <c r="D37" i="6"/>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D18" i="1"/>
  <c r="C18" i="1" l="1"/>
  <c r="G1" i="4"/>
  <c r="D19" i="10" s="1"/>
  <c r="D19" i="7"/>
  <c r="C19" i="7"/>
  <c r="D18" i="5"/>
  <c r="C18" i="5"/>
  <c r="D18" i="6"/>
  <c r="C18" i="6"/>
  <c r="C19" i="1"/>
  <c r="C19" i="9" l="1"/>
  <c r="D19" i="8"/>
  <c r="C19" i="5"/>
  <c r="D19" i="6"/>
  <c r="D19" i="9"/>
  <c r="D19" i="1"/>
  <c r="C19" i="6"/>
  <c r="C19" i="10"/>
  <c r="D19" i="5"/>
  <c r="H1" i="4"/>
  <c r="D21" i="9" s="1"/>
  <c r="C19" i="8"/>
  <c r="C21" i="7"/>
  <c r="C21" i="10"/>
  <c r="C21" i="5"/>
  <c r="D21" i="10"/>
  <c r="D21" i="5"/>
  <c r="D21" i="1" l="1"/>
  <c r="C21" i="9"/>
  <c r="C21" i="8"/>
  <c r="I1" i="4"/>
  <c r="C20" i="9" s="1"/>
  <c r="C21" i="6"/>
  <c r="D21" i="7"/>
  <c r="C21" i="1"/>
  <c r="D21" i="8"/>
  <c r="D21" i="6"/>
  <c r="C20" i="8"/>
  <c r="D20" i="5"/>
  <c r="C20" i="7"/>
  <c r="C20" i="12"/>
  <c r="C20" i="11"/>
  <c r="D20" i="11"/>
  <c r="C20" i="16"/>
  <c r="D20" i="12"/>
  <c r="D20" i="8"/>
  <c r="C20" i="5"/>
  <c r="C20" i="6"/>
  <c r="D20" i="6"/>
  <c r="J1" i="4"/>
  <c r="D20" i="1"/>
  <c r="D20" i="7" l="1"/>
  <c r="C20" i="1"/>
  <c r="D20" i="10"/>
  <c r="D20" i="9"/>
  <c r="D20" i="16"/>
  <c r="C20" i="10"/>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<sst xmlns="http://schemas.openxmlformats.org/spreadsheetml/2006/main" count="478" uniqueCount="90">
  <si>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</si>
  <si>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</si>
  <si>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</si>
  <si>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</si>
  <si>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</si>
  <si>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</si>
  <si>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</si>
  <si>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</si>
  <si>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</si>
  <si>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</si>
  <si>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</si>
  <si>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</si>
  <si>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</si>
  <si>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</si>
  <si>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</si>
  <si>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</si>
  <si>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</si>
  <si>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</si>
  <si>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</si>
  <si>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</si>
  <si>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</si>
  <si>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</si>
  <si>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</si>
  <si>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</si>
  <si>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</si>
  <si>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</si>
  <si>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</si>
  <si>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</si>
  <si>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</si>
  <si>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</si>
  <si>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</si>
  <si>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</si>
  <si>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</si>
  <si>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</si>
  <si>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</si>
  <si>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</si>
  <si>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</si>
  <si>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</si>
  <si>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</si>
  <si>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</si>
  <si>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</si>
  <si>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</si>
  <si>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</si>
  <si>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</si>
  <si>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</si>
  <si>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</si>
  <si>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</si>
  <si>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</si>
  <si>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</si>
  <si>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</si>
  <si>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</si>
  <si>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</si>
  <si>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</si>
  <si>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</si>
  <si>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</si>
  <si>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</si>
  <si>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</si>
  <si>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</si>
  <si>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</si>
  <si>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</si>
  <si>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</si>
  <si>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</si>
  <si>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</si>
  <si>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</si>
  <si>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</si>
  <si>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</si>
  <si>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</si>
  <si>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</si>
  <si>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</si>
  <si>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</si>
  <si>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</si>
  <si>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</si>
  <si>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</si>
  <si>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</si>
  <si>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</si>
  <si>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</si>
  <si>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</si>
  <si>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</si>
  <si>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</si>
  <si>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</si>
  <si>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</si>
  <si>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</si>
  <si>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</si>
  <si>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</si>
  <si>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FTS</t>
  </si>
  <si>
    <t>WNC (Volumetric Charge)</t>
  </si>
  <si>
    <t>GDSSP2 (used in footnotes)</t>
  </si>
  <si>
    <t>N/A for 2019</t>
  </si>
  <si>
    <t>CIAC &gt;10x Dist.Rev., &gt;$500</t>
  </si>
  <si>
    <t>As of 10/1/2019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</si>
</sst>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8"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10" fontId="13" fillId="0" borderId="0" xfId="1" applyNumberFormat="1" applyFont="1" applyFill="1"/>
    <xf numFmtId="166" fontId="13" fillId="0" borderId="0" xfId="0" applyNumberFormat="1" applyFont="1"/>
    <xf numFmtId="164" fontId="0" fillId="4" borderId="0" xfId="0" applyNumberFormat="1" applyFill="1" applyAlignment="1">
      <alignment horizontal="center"/>
    </xf>
    <xf numFmtId="0" fontId="17" fillId="0" borderId="0" xfId="0" applyFont="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sheetPr codeName="Sheet1"/>
  <dimension ref="A1:P38"/>
  <sheetViews>
    <sheetView workbookViewId="0">
      <selection activeCell="G23" sqref="G23"/>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58" t="s">
        <v>89</v>
      </c>
    </row>
    <row r="4" spans="1:16" x14ac:dyDescent="0.3">
      <c r="C4" t="s">
        <v>59</v>
      </c>
      <c r="E4" t="s">
        <v>60</v>
      </c>
      <c r="N4" t="s">
        <v>45</v>
      </c>
      <c r="O4" t="s">
        <v>45</v>
      </c>
    </row>
    <row r="5" spans="1:16" x14ac:dyDescent="0.3">
      <c r="B5" s="36" t="s">
        <v>43</v>
      </c>
      <c r="C5" s="36"/>
      <c r="D5" s="36"/>
      <c r="E5" s="36" t="s">
        <v>38</v>
      </c>
      <c r="G5" s="66" t="s">
        <v>87</v>
      </c>
      <c r="N5" t="s">
        <v>26</v>
      </c>
      <c r="O5" t="s">
        <v>25</v>
      </c>
    </row>
    <row r="6" spans="1:16" x14ac:dyDescent="0.3">
      <c r="A6" t="s">
        <v>68</v>
      </c>
      <c r="B6" s="36" t="s">
        <v>42</v>
      </c>
      <c r="C6" s="36" t="s">
        <v>39</v>
      </c>
      <c r="D6" s="36" t="s">
        <v>40</v>
      </c>
      <c r="E6" s="36" t="s">
        <v>41</v>
      </c>
      <c r="F6" s="38" t="s">
        <v>85</v>
      </c>
      <c r="G6" s="38" t="s">
        <v>2</v>
      </c>
      <c r="H6" s="38" t="s">
        <v>15</v>
      </c>
      <c r="I6" s="38" t="s">
        <v>14</v>
      </c>
      <c r="J6" s="38" t="s">
        <v>1</v>
      </c>
      <c r="K6" s="38" t="s">
        <v>18</v>
      </c>
      <c r="L6" s="38" t="s">
        <v>31</v>
      </c>
      <c r="M6" s="38" t="s">
        <v>32</v>
      </c>
      <c r="N6" t="s">
        <v>46</v>
      </c>
      <c r="O6" t="s">
        <v>46</v>
      </c>
    </row>
    <row r="7" spans="1:16" x14ac:dyDescent="0.3">
      <c r="A7" t="s">
        <v>49</v>
      </c>
      <c r="B7" s="32">
        <v>74</v>
      </c>
      <c r="C7" s="59"/>
      <c r="D7" s="40">
        <v>8.1900000000000001E-2</v>
      </c>
      <c r="E7" s="61"/>
      <c r="F7" s="40"/>
      <c r="G7" s="65" t="s">
        <v>19</v>
      </c>
      <c r="H7" s="40"/>
      <c r="I7" s="40"/>
      <c r="J7" s="40"/>
      <c r="K7" s="40"/>
      <c r="L7" s="40">
        <v>0.45800000000000002</v>
      </c>
      <c r="M7" s="40"/>
      <c r="N7" s="40"/>
      <c r="O7" s="40"/>
    </row>
    <row r="8" spans="1:16" x14ac:dyDescent="0.3">
      <c r="A8" t="s">
        <v>50</v>
      </c>
      <c r="B8" s="32">
        <v>66</v>
      </c>
      <c r="C8" s="60">
        <v>107.9</v>
      </c>
      <c r="D8" s="40">
        <v>3.2000000000000001E-2</v>
      </c>
      <c r="E8" s="61"/>
      <c r="F8" s="40"/>
      <c r="G8" s="65" t="s">
        <v>19</v>
      </c>
      <c r="H8" s="40"/>
      <c r="I8" s="40">
        <v>5.1000000000000004E-3</v>
      </c>
      <c r="J8" s="40">
        <v>3.56E-2</v>
      </c>
      <c r="K8" s="40"/>
      <c r="L8" s="40">
        <v>0.48830000000000001</v>
      </c>
      <c r="M8" s="40"/>
      <c r="N8" s="40"/>
      <c r="O8" s="40"/>
    </row>
    <row r="9" spans="1:16" x14ac:dyDescent="0.3">
      <c r="A9" t="s">
        <v>51</v>
      </c>
      <c r="B9" s="32">
        <v>62</v>
      </c>
      <c r="C9" s="60">
        <v>55.73</v>
      </c>
      <c r="D9" s="40">
        <v>4.3200000000000002E-2</v>
      </c>
      <c r="E9" s="61">
        <v>0.44900000000000001</v>
      </c>
      <c r="F9" s="40"/>
      <c r="G9" s="65" t="s">
        <v>19</v>
      </c>
      <c r="H9" s="40">
        <v>-6.9999999999999999E-4</v>
      </c>
      <c r="I9" s="40">
        <v>5.1000000000000004E-3</v>
      </c>
      <c r="J9" s="40">
        <v>3.56E-2</v>
      </c>
      <c r="K9" s="40"/>
      <c r="L9" s="40">
        <v>0.48830000000000001</v>
      </c>
      <c r="M9" s="40"/>
      <c r="N9" s="40"/>
      <c r="O9" s="40"/>
    </row>
    <row r="10" spans="1:16" x14ac:dyDescent="0.3">
      <c r="A10" t="s">
        <v>84</v>
      </c>
      <c r="B10" s="32">
        <v>84</v>
      </c>
      <c r="C10" s="60">
        <v>274.04000000000002</v>
      </c>
      <c r="D10" s="40">
        <v>4.2200000000000001E-2</v>
      </c>
      <c r="E10" s="61">
        <v>1.03</v>
      </c>
      <c r="F10" s="40"/>
      <c r="G10" s="65" t="s">
        <v>19</v>
      </c>
      <c r="H10" s="40"/>
      <c r="I10" s="40">
        <v>5.1000000000000004E-3</v>
      </c>
      <c r="J10" s="40">
        <v>3.56E-2</v>
      </c>
      <c r="K10" s="40"/>
      <c r="L10" s="40"/>
      <c r="M10" s="40"/>
      <c r="N10" s="40"/>
      <c r="O10" s="40"/>
    </row>
    <row r="11" spans="1:16" x14ac:dyDescent="0.3">
      <c r="A11" t="s">
        <v>52</v>
      </c>
      <c r="B11" s="32">
        <v>44</v>
      </c>
      <c r="C11" s="60">
        <v>28.9</v>
      </c>
      <c r="D11" s="40">
        <v>0.1893</v>
      </c>
      <c r="E11" s="61">
        <v>0.80600000000000005</v>
      </c>
      <c r="F11" s="40">
        <v>0</v>
      </c>
      <c r="G11" s="65" t="s">
        <v>19</v>
      </c>
      <c r="H11" s="40">
        <v>-6.9999999999999999E-4</v>
      </c>
      <c r="I11" s="40">
        <v>5.1000000000000004E-3</v>
      </c>
      <c r="J11" s="40">
        <v>3.56E-2</v>
      </c>
      <c r="K11" s="40"/>
      <c r="L11" s="40">
        <v>0.48830000000000001</v>
      </c>
      <c r="M11" s="40"/>
      <c r="N11" s="40"/>
      <c r="O11" s="40">
        <v>1.7100000000000001E-2</v>
      </c>
    </row>
    <row r="12" spans="1:16" x14ac:dyDescent="0.3">
      <c r="A12" t="s">
        <v>73</v>
      </c>
      <c r="B12" s="32">
        <v>47</v>
      </c>
      <c r="C12" s="60">
        <v>28.9</v>
      </c>
      <c r="D12" s="40">
        <v>9.4700000000000006E-2</v>
      </c>
      <c r="E12" s="61">
        <v>0.80600000000000005</v>
      </c>
      <c r="F12" s="40">
        <v>0</v>
      </c>
      <c r="G12" s="65" t="s">
        <v>19</v>
      </c>
      <c r="H12" s="40">
        <v>-6.9999999999999999E-4</v>
      </c>
      <c r="I12" s="40">
        <v>5.1000000000000004E-3</v>
      </c>
      <c r="J12" s="40">
        <v>3.56E-2</v>
      </c>
      <c r="K12" s="40"/>
      <c r="L12" s="40">
        <v>0.48830000000000001</v>
      </c>
      <c r="M12" s="40"/>
      <c r="N12" s="40"/>
      <c r="O12" s="40"/>
    </row>
    <row r="13" spans="1:16" x14ac:dyDescent="0.3">
      <c r="A13" t="s">
        <v>74</v>
      </c>
      <c r="B13" s="32">
        <v>46</v>
      </c>
      <c r="C13" s="60">
        <v>28.9</v>
      </c>
      <c r="D13" s="40">
        <v>0.1285</v>
      </c>
      <c r="E13" s="61">
        <v>0.80600000000000005</v>
      </c>
      <c r="F13" s="40">
        <v>0</v>
      </c>
      <c r="G13" s="65" t="s">
        <v>19</v>
      </c>
      <c r="H13" s="40"/>
      <c r="I13" s="40"/>
      <c r="J13" s="40"/>
      <c r="K13" s="40"/>
      <c r="L13" s="40"/>
      <c r="M13" s="40"/>
      <c r="N13" s="40"/>
      <c r="O13" s="40"/>
    </row>
    <row r="14" spans="1:16" x14ac:dyDescent="0.3">
      <c r="A14" t="s">
        <v>86</v>
      </c>
      <c r="B14" s="32">
        <v>46</v>
      </c>
      <c r="C14" s="60">
        <v>28.9</v>
      </c>
      <c r="D14" s="40">
        <v>5.8900000000000001E-2</v>
      </c>
      <c r="E14" s="61">
        <v>0.80600000000000005</v>
      </c>
      <c r="F14" s="40">
        <v>0</v>
      </c>
      <c r="G14" s="65" t="s">
        <v>19</v>
      </c>
      <c r="H14" s="40">
        <v>-6.9999999999999999E-4</v>
      </c>
      <c r="I14" s="40">
        <v>5.1000000000000004E-3</v>
      </c>
      <c r="J14" s="40">
        <v>3.56E-2</v>
      </c>
      <c r="K14" s="40"/>
      <c r="L14" s="40">
        <v>0.48830000000000001</v>
      </c>
      <c r="M14" s="40"/>
      <c r="N14" s="40"/>
      <c r="O14" s="40"/>
      <c r="P14" s="37"/>
    </row>
    <row r="15" spans="1:16" x14ac:dyDescent="0.3">
      <c r="A15" t="s">
        <v>53</v>
      </c>
      <c r="B15" s="32">
        <v>65</v>
      </c>
      <c r="C15" s="60"/>
      <c r="D15" s="60">
        <v>6.47</v>
      </c>
      <c r="E15" s="61"/>
      <c r="F15" s="40"/>
      <c r="G15" s="65" t="s">
        <v>19</v>
      </c>
      <c r="H15" s="40">
        <v>-6.9999999999999999E-4</v>
      </c>
      <c r="I15" s="40">
        <v>5.1000000000000004E-3</v>
      </c>
      <c r="J15" s="40">
        <v>3.56E-2</v>
      </c>
      <c r="K15" s="40">
        <v>0.46910000000000002</v>
      </c>
      <c r="L15" s="40"/>
      <c r="M15" s="40"/>
      <c r="N15" s="40"/>
      <c r="O15" s="40"/>
      <c r="P15" s="37"/>
    </row>
    <row r="16" spans="1:16" x14ac:dyDescent="0.3">
      <c r="A16" t="s">
        <v>54</v>
      </c>
      <c r="B16" s="32">
        <v>69</v>
      </c>
      <c r="C16" s="60">
        <v>355.2</v>
      </c>
      <c r="D16" s="40">
        <v>0.9405</v>
      </c>
      <c r="E16" s="61">
        <v>8.1000000000000003E-2</v>
      </c>
      <c r="F16" s="40"/>
      <c r="G16" s="65" t="s">
        <v>19</v>
      </c>
      <c r="H16" s="40"/>
      <c r="I16" s="40">
        <v>5.1000000000000004E-3</v>
      </c>
      <c r="J16" s="40">
        <v>3.56E-2</v>
      </c>
      <c r="K16" s="40"/>
      <c r="L16" s="40">
        <v>0.48830000000000001</v>
      </c>
      <c r="M16" s="40"/>
      <c r="N16" s="40"/>
      <c r="O16" s="40"/>
      <c r="P16" s="37"/>
    </row>
    <row r="17" spans="1:15" x14ac:dyDescent="0.3">
      <c r="A17" t="s">
        <v>57</v>
      </c>
      <c r="B17" s="32">
        <v>89</v>
      </c>
      <c r="C17" s="60">
        <v>628.54999999999995</v>
      </c>
      <c r="D17" s="40">
        <v>8.43E-2</v>
      </c>
      <c r="E17" s="61">
        <v>0.312</v>
      </c>
      <c r="F17" s="40"/>
      <c r="G17" s="65" t="s">
        <v>19</v>
      </c>
      <c r="H17" s="40"/>
      <c r="I17" s="40">
        <v>5.1000000000000004E-3</v>
      </c>
      <c r="J17" s="40">
        <v>3.56E-2</v>
      </c>
      <c r="K17" s="40"/>
      <c r="L17" s="40"/>
      <c r="M17" s="40"/>
      <c r="N17" s="40"/>
      <c r="O17" s="40"/>
    </row>
    <row r="18" spans="1:15" x14ac:dyDescent="0.3">
      <c r="A18" t="s">
        <v>27</v>
      </c>
      <c r="B18" s="32">
        <v>59</v>
      </c>
      <c r="C18" s="60">
        <v>274.04000000000002</v>
      </c>
      <c r="D18" s="40">
        <v>4.2200000000000001E-2</v>
      </c>
      <c r="E18" s="61">
        <v>1.03</v>
      </c>
      <c r="F18" s="40"/>
      <c r="G18" s="65" t="s">
        <v>19</v>
      </c>
      <c r="H18" s="40">
        <v>-6.9999999999999999E-4</v>
      </c>
      <c r="I18" s="40">
        <v>5.1000000000000004E-3</v>
      </c>
      <c r="J18" s="40">
        <v>3.56E-2</v>
      </c>
      <c r="K18" s="40"/>
      <c r="L18" s="40">
        <v>0.48830000000000001</v>
      </c>
      <c r="M18" s="40"/>
      <c r="N18" s="40"/>
      <c r="O18" s="40"/>
    </row>
    <row r="19" spans="1:15" x14ac:dyDescent="0.3">
      <c r="A19" t="s">
        <v>58</v>
      </c>
      <c r="B19" s="32">
        <v>55</v>
      </c>
      <c r="C19" s="40">
        <v>0.29870000000000002</v>
      </c>
      <c r="D19" s="40">
        <v>0.25850000000000001</v>
      </c>
      <c r="E19" s="40">
        <v>0.36</v>
      </c>
      <c r="F19" s="40"/>
      <c r="G19" s="65" t="s">
        <v>19</v>
      </c>
      <c r="H19" s="40">
        <v>-6.9999999999999999E-4</v>
      </c>
      <c r="I19" s="40">
        <v>5.1000000000000004E-3</v>
      </c>
      <c r="J19" s="40">
        <v>3.56E-2</v>
      </c>
      <c r="K19" s="40"/>
      <c r="L19" s="40">
        <v>0.48830000000000001</v>
      </c>
      <c r="M19" s="40"/>
      <c r="N19" s="40"/>
      <c r="O19" s="40"/>
    </row>
    <row r="20" spans="1:15" x14ac:dyDescent="0.3">
      <c r="A20" t="s">
        <v>47</v>
      </c>
      <c r="B20" s="32">
        <v>36</v>
      </c>
      <c r="C20" s="60">
        <v>8.19</v>
      </c>
      <c r="D20" s="40">
        <v>0.36249999999999999</v>
      </c>
      <c r="E20" s="62"/>
      <c r="F20" s="40">
        <v>0</v>
      </c>
      <c r="G20" s="65" t="s">
        <v>19</v>
      </c>
      <c r="H20" s="40">
        <v>-6.9999999999999999E-4</v>
      </c>
      <c r="I20" s="40">
        <v>5.1000000000000004E-3</v>
      </c>
      <c r="J20" s="40">
        <v>3.56E-2</v>
      </c>
      <c r="K20" s="40">
        <v>0.46910000000000002</v>
      </c>
      <c r="L20" s="40"/>
      <c r="M20" s="40">
        <v>5.5199999999999999E-2</v>
      </c>
      <c r="N20" s="40"/>
      <c r="O20" s="40"/>
    </row>
    <row r="21" spans="1:15" x14ac:dyDescent="0.3">
      <c r="A21" t="s">
        <v>56</v>
      </c>
      <c r="B21" s="32">
        <v>36</v>
      </c>
      <c r="C21" s="60"/>
      <c r="D21" s="40"/>
      <c r="E21" s="62"/>
      <c r="F21" s="40"/>
      <c r="G21" s="65" t="s">
        <v>19</v>
      </c>
      <c r="H21" s="40"/>
      <c r="I21" s="40"/>
      <c r="J21" s="40"/>
      <c r="K21" s="40"/>
      <c r="L21" s="40"/>
      <c r="M21" s="40"/>
      <c r="N21" s="40"/>
      <c r="O21" s="40"/>
    </row>
    <row r="22" spans="1:15" x14ac:dyDescent="0.3">
      <c r="A22" t="s">
        <v>55</v>
      </c>
      <c r="B22" s="32">
        <v>40</v>
      </c>
      <c r="C22" s="60">
        <v>21.92</v>
      </c>
      <c r="D22" s="40">
        <v>0.3175</v>
      </c>
      <c r="E22" s="61"/>
      <c r="F22" s="40">
        <v>0</v>
      </c>
      <c r="G22" s="65" t="s">
        <v>19</v>
      </c>
      <c r="H22" s="40">
        <v>-6.9999999999999999E-4</v>
      </c>
      <c r="I22" s="40">
        <v>5.1000000000000004E-3</v>
      </c>
      <c r="J22" s="40">
        <v>3.56E-2</v>
      </c>
      <c r="K22" s="40">
        <v>0.46910000000000002</v>
      </c>
      <c r="L22" s="40"/>
      <c r="M22" s="40"/>
      <c r="N22" s="40">
        <v>1.7100000000000001E-2</v>
      </c>
      <c r="O22" s="40"/>
    </row>
    <row r="23" spans="1:15" x14ac:dyDescent="0.3">
      <c r="A23" t="s">
        <v>30</v>
      </c>
      <c r="F23" s="32">
        <v>111</v>
      </c>
      <c r="G23" s="34" t="s">
        <v>19</v>
      </c>
      <c r="H23" s="32">
        <v>116</v>
      </c>
      <c r="I23" s="32">
        <v>126</v>
      </c>
      <c r="J23" s="32">
        <v>117</v>
      </c>
      <c r="K23" s="32">
        <v>106</v>
      </c>
      <c r="L23" s="32">
        <v>106</v>
      </c>
      <c r="M23" s="32">
        <v>38</v>
      </c>
      <c r="N23" s="32">
        <v>41</v>
      </c>
      <c r="O23" s="32">
        <v>48</v>
      </c>
    </row>
    <row r="24" spans="1:15" x14ac:dyDescent="0.3">
      <c r="F24" s="32"/>
      <c r="G24" s="32"/>
      <c r="H24" s="32"/>
      <c r="I24" s="32"/>
      <c r="J24" s="32"/>
      <c r="K24" s="32"/>
      <c r="L24" s="32"/>
      <c r="M24" s="32"/>
    </row>
    <row r="26" spans="1:15" x14ac:dyDescent="0.3">
      <c r="A26" s="33" t="s">
        <v>0</v>
      </c>
      <c r="B26" s="54" t="s">
        <v>67</v>
      </c>
      <c r="C26" s="36" t="s">
        <v>42</v>
      </c>
      <c r="F26" s="37"/>
    </row>
    <row r="27" spans="1:15" x14ac:dyDescent="0.3">
      <c r="A27" t="s">
        <v>36</v>
      </c>
      <c r="B27" s="34" t="s">
        <v>19</v>
      </c>
      <c r="C27" s="34" t="s">
        <v>19</v>
      </c>
    </row>
    <row r="28" spans="1:15" x14ac:dyDescent="0.3">
      <c r="A28" t="s">
        <v>33</v>
      </c>
      <c r="B28" s="63">
        <f>18%/12</f>
        <v>1.4999999999999999E-2</v>
      </c>
      <c r="C28" s="32">
        <v>23</v>
      </c>
    </row>
    <row r="29" spans="1:15" x14ac:dyDescent="0.3">
      <c r="A29" t="s">
        <v>22</v>
      </c>
      <c r="B29" s="64">
        <v>15</v>
      </c>
      <c r="C29" s="32">
        <v>26</v>
      </c>
      <c r="K29" s="32"/>
    </row>
    <row r="30" spans="1:15" x14ac:dyDescent="0.3">
      <c r="A30" t="s">
        <v>23</v>
      </c>
      <c r="B30" s="64">
        <v>30</v>
      </c>
      <c r="C30" s="32">
        <v>26</v>
      </c>
      <c r="K30" s="32"/>
    </row>
    <row r="31" spans="1:15" x14ac:dyDescent="0.3">
      <c r="A31" t="s">
        <v>34</v>
      </c>
      <c r="B31" s="34" t="s">
        <v>88</v>
      </c>
      <c r="C31" s="32">
        <v>14</v>
      </c>
      <c r="K31" s="32"/>
    </row>
    <row r="32" spans="1:15" x14ac:dyDescent="0.3">
      <c r="A32" t="s">
        <v>35</v>
      </c>
      <c r="B32" s="34" t="s">
        <v>88</v>
      </c>
      <c r="C32" s="32">
        <v>14</v>
      </c>
      <c r="K32" s="32"/>
    </row>
    <row r="33" spans="1:11" x14ac:dyDescent="0.3">
      <c r="A33" t="s">
        <v>29</v>
      </c>
      <c r="B33" s="64">
        <v>15</v>
      </c>
      <c r="C33" s="32">
        <v>9</v>
      </c>
      <c r="K33" s="32"/>
    </row>
    <row r="34" spans="1:11" x14ac:dyDescent="0.3">
      <c r="A34" t="s">
        <v>20</v>
      </c>
      <c r="B34" s="34" t="s">
        <v>44</v>
      </c>
      <c r="C34" s="32">
        <v>12</v>
      </c>
      <c r="K34" s="34"/>
    </row>
    <row r="35" spans="1:11" x14ac:dyDescent="0.3">
      <c r="A35" t="s">
        <v>21</v>
      </c>
      <c r="B35" s="64">
        <v>15</v>
      </c>
      <c r="C35" s="32">
        <v>24</v>
      </c>
    </row>
    <row r="36" spans="1:11" x14ac:dyDescent="0.3">
      <c r="A36" t="s">
        <v>28</v>
      </c>
      <c r="B36" s="64">
        <v>8</v>
      </c>
      <c r="C36" s="32">
        <v>24</v>
      </c>
    </row>
    <row r="37" spans="1:11" x14ac:dyDescent="0.3">
      <c r="A37" t="s">
        <v>83</v>
      </c>
      <c r="B37" s="64">
        <v>15</v>
      </c>
      <c r="C37" s="32">
        <v>26</v>
      </c>
    </row>
    <row r="38" spans="1:11" x14ac:dyDescent="0.3">
      <c r="A38" t="s">
        <v>24</v>
      </c>
      <c r="B38" s="64">
        <v>200</v>
      </c>
      <c r="C38" s="32">
        <v>26</v>
      </c>
    </row>
  </sheetData>
  <sortState xmlns:xlrd2="http://schemas.microsoft.com/office/spreadsheetml/2017/richdata2" ref="A27:D38">
    <sortCondition ref="A27:A38"/>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codeName="Sheet10">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355.2</v>
      </c>
      <c r="D13" s="42">
        <f>VLOOKUP($C$8,Inputs!$A$7:$O$23,Inputs!$B$1)</f>
        <v>69</v>
      </c>
      <c r="E13" s="2"/>
      <c r="F13" s="2"/>
      <c r="G13" s="2"/>
      <c r="H13" s="2"/>
      <c r="I13" s="2"/>
      <c r="J13" s="2"/>
      <c r="K13" s="2"/>
    </row>
    <row r="14" spans="1:13" x14ac:dyDescent="0.25">
      <c r="B14" s="14" t="s">
        <v>5</v>
      </c>
      <c r="C14" s="51">
        <f>VLOOKUP($C$8,Inputs!$A$7:$O$23,Inputs!$E$1)</f>
        <v>8.1000000000000003E-2</v>
      </c>
      <c r="D14" s="42">
        <f>VLOOKUP($C$8,Inputs!$A$7:$O$23,Inputs!$B$1)</f>
        <v>69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0.9405</v>
      </c>
      <c r="D16" s="7">
        <f>VLOOKUP($C$8,Inputs!$A$7:$O$23,Inputs!$B$1)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3.56E-2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0.48830000000000001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80</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codeName="Sheet11">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8.1900000000000001E-2</v>
      </c>
      <c r="D16" s="7">
        <f>VLOOKUP($C$8,Inputs!$A$7:$O$23,Inputs!$B$1)</f>
        <v>74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31" t="s">
        <v>19</v>
      </c>
      <c r="D20" s="53" t="s">
        <v>19</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31" t="s">
        <v>19</v>
      </c>
      <c r="D22" s="53" t="s">
        <v>19</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0.45800000000000002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7" t="s">
        <v>81</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9EF2D-F4FA-4631-B362-12B9375B88B2}">
  <sheetPr codeName="Sheet12">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84</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84</v>
      </c>
      <c r="E13" s="2"/>
      <c r="F13" s="2"/>
      <c r="G13" s="2"/>
      <c r="H13" s="2"/>
      <c r="I13" s="2"/>
      <c r="J13" s="2"/>
      <c r="K13" s="2"/>
    </row>
    <row r="14" spans="1:13" x14ac:dyDescent="0.25">
      <c r="B14" s="14" t="s">
        <v>5</v>
      </c>
      <c r="C14" s="51">
        <f>VLOOKUP($C$8,Inputs!$A$7:$O$23,Inputs!$E$1)</f>
        <v>1.03</v>
      </c>
      <c r="D14" s="42">
        <f>VLOOKUP($C$8,Inputs!$A$7:$O$23,Inputs!$B$1)</f>
        <v>84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84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3.56E-2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codeName="Sheet13">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628.54999999999995</v>
      </c>
      <c r="D13" s="42">
        <f>VLOOKUP($C$8,Inputs!$A$7:$O$23,Inputs!$B$1)</f>
        <v>89</v>
      </c>
      <c r="E13" s="2"/>
      <c r="F13" s="2"/>
      <c r="G13" s="2"/>
      <c r="H13" s="2"/>
      <c r="I13" s="2"/>
      <c r="J13" s="2"/>
      <c r="K13" s="2"/>
    </row>
    <row r="14" spans="1:13" x14ac:dyDescent="0.25">
      <c r="B14" s="14" t="s">
        <v>5</v>
      </c>
      <c r="C14" s="51">
        <f>VLOOKUP($C$8,Inputs!$A$7:$O$23,Inputs!$E$1)</f>
        <v>0.312</v>
      </c>
      <c r="D14" s="42">
        <f>VLOOKUP($C$8,Inputs!$A$7:$O$23,Inputs!$B$1)</f>
        <v>89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8.43E-2</v>
      </c>
      <c r="D16" s="7">
        <f>VLOOKUP($C$8,Inputs!$A$7:$O$23,Inputs!$B$1)</f>
        <v>89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52" t="s">
        <v>19</v>
      </c>
      <c r="D18" s="53" t="s">
        <v>19</v>
      </c>
      <c r="E18" s="2"/>
      <c r="F18" s="2"/>
      <c r="G18" s="2"/>
      <c r="H18" s="2"/>
      <c r="I18" s="2"/>
      <c r="J18" s="2"/>
      <c r="K18" s="2"/>
    </row>
    <row r="19" spans="2:11" x14ac:dyDescent="0.25">
      <c r="B19" s="13" t="s">
        <v>2</v>
      </c>
      <c r="C19" s="52"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52" t="s">
        <v>19</v>
      </c>
      <c r="D21" s="53" t="s">
        <v>19</v>
      </c>
      <c r="E21" s="2"/>
      <c r="F21" s="2"/>
      <c r="G21" s="2"/>
      <c r="H21" s="2"/>
      <c r="I21" s="2"/>
      <c r="J21" s="2"/>
      <c r="K21" s="2"/>
    </row>
    <row r="22" spans="2:11" x14ac:dyDescent="0.25">
      <c r="B22" s="13" t="s">
        <v>1</v>
      </c>
      <c r="C22" s="8">
        <f>VLOOKUP($C$8,Inputs!$A$7:$O$23,Inputs!$J$1)</f>
        <v>3.56E-2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53" t="s">
        <v>19</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codeName="Sheet2">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8.19</v>
      </c>
      <c r="D13" s="42">
        <f>VLOOKUP($C$8,Inputs!$A$7:$O$23,Inputs!$B$1)</f>
        <v>36</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0.36249999999999999</v>
      </c>
      <c r="D16" s="7">
        <f>VLOOKUP($C$8,Inputs!$A$7:$O$23,Inputs!$B$1)</f>
        <v>36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3.56E-2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"&amp;Inputs!$M$20&amp;"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codeName="Sheet3">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21.92</v>
      </c>
      <c r="D13" s="42">
        <f>VLOOKUP($C$8,Inputs!$A$7:$O$23,Inputs!$B$1)</f>
        <v>40</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0.3175</v>
      </c>
      <c r="D16" s="7">
        <f>VLOOKUP($C$8,Inputs!$A$7:$O$23,Inputs!$B$1)</f>
        <v>40</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3.56E-2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"&amp;Inputs!$N$22&amp;"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codeName="Sheet4">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28.9</v>
      </c>
      <c r="D13" s="42">
        <f>VLOOKUP($C$8,Inputs!$A$7:$O$23,Inputs!$B$1)</f>
        <v>44</v>
      </c>
      <c r="E13" s="2"/>
      <c r="F13" s="2"/>
      <c r="G13" s="2"/>
      <c r="H13" s="2"/>
      <c r="I13" s="2"/>
      <c r="J13" s="2"/>
      <c r="K13" s="2"/>
    </row>
    <row r="14" spans="1:13" x14ac:dyDescent="0.25">
      <c r="B14" s="14" t="s">
        <v>5</v>
      </c>
      <c r="C14" s="51">
        <f>VLOOKUP($C$8,Inputs!$A$7:$O$23,Inputs!$E$1)</f>
        <v>0.80600000000000005</v>
      </c>
      <c r="D14" s="42">
        <f>VLOOKUP($C$8,Inputs!$A$7:$O$23,Inputs!$B$1)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0.1893</v>
      </c>
      <c r="D16" s="7">
        <f>VLOOKUP($C$8,Inputs!$A$7:$O$23,Inputs!$B$1)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3.56E-2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0.48830000000000001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"&amp;Inputs!$O$11&amp;"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72</v>
      </c>
      <c r="C44" s="2"/>
      <c r="D44" s="5"/>
      <c r="E44" s="2"/>
      <c r="F44" s="2"/>
      <c r="G44" s="2"/>
      <c r="H44" s="2"/>
      <c r="I44" s="2"/>
      <c r="J44" s="2"/>
      <c r="K44" s="2"/>
    </row>
    <row r="45" spans="2:11" x14ac:dyDescent="0.25">
      <c r="B45" s="55" t="str">
        <f>IF(Inputs!$D$13&lt;Inputs!$D$11,"GDS SP#1 seasonal Distribution rate May-Oct "&amp;Inputs!$D$13,"GDS SP#1 seasonal Distribution rate Nov-Apr "&amp;Inputs!$D$11)&amp;", tariff page "&amp;Inputs!B13</f>
        <v>GDS SP#1 seasonal Distribution rate May-Oct 0.1285, tariff page 46</v>
      </c>
      <c r="C45" s="2"/>
      <c r="D45" s="5"/>
      <c r="E45" s="2"/>
      <c r="F45" s="2"/>
      <c r="G45" s="2"/>
      <c r="H45" s="2"/>
      <c r="I45" s="2"/>
      <c r="J45" s="2"/>
      <c r="K45" s="2"/>
    </row>
    <row r="46" spans="2:11" x14ac:dyDescent="0.25">
      <c r="B46" s="55" t="str">
        <f>IF(Inputs!$D$14&lt;Inputs!$D$11,"GDS SP#2 seasonal Distribution rate May-Oct "&amp;Inputs!$D$14,"GDS SP#2 seasonal Distribution rate Nov-Apr "&amp;Inputs!$D$11)&amp;", tariff page "&amp;Inputs!B14</f>
        <v>GDS SP#2 seasonal Distribution rate May-Oct 0.0589, tariff page 46</v>
      </c>
      <c r="C46" s="2"/>
      <c r="D46" s="5"/>
      <c r="E46" s="2"/>
      <c r="F46" s="2"/>
      <c r="G46" s="2"/>
      <c r="H46" s="2"/>
      <c r="I46" s="2"/>
      <c r="J46" s="2"/>
      <c r="K46" s="2"/>
    </row>
    <row r="47" spans="2:11" ht="13.8" thickBot="1" x14ac:dyDescent="0.3">
      <c r="B47" s="56" t="str">
        <f>"GDS SP#3 EDS - Distribution rate is equal to 50% of GDS Distribution rate, tariff page "&amp;Inputs!$B$12</f>
        <v>GDS SP#3 EDS - Distribution rate is equal to 50% of GDS Distribution rate, tariff page 47</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codeName="Sheet5">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71</v>
      </c>
      <c r="C13" s="39">
        <f>VLOOKUP($C$8,Inputs!$A$7:$O$23,Inputs!$C$1)</f>
        <v>0.29870000000000002</v>
      </c>
      <c r="D13" s="42">
        <f>VLOOKUP($C$8,Inputs!$A$7:$O$23,Inputs!$B$1)</f>
        <v>55</v>
      </c>
      <c r="E13" s="2"/>
      <c r="F13" s="2"/>
      <c r="G13" s="2"/>
      <c r="H13" s="2"/>
      <c r="I13" s="2"/>
      <c r="J13" s="2"/>
      <c r="K13" s="2"/>
    </row>
    <row r="14" spans="1:13" x14ac:dyDescent="0.25">
      <c r="B14" s="14" t="s">
        <v>70</v>
      </c>
      <c r="C14" s="52">
        <f>VLOOKUP($C$8,Inputs!$A$7:$O$23,Inputs!$E$1)</f>
        <v>0.36</v>
      </c>
      <c r="D14" s="42">
        <f>VLOOKUP($C$8,Inputs!$A$7:$O$23,Inputs!$B$1)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0.25850000000000001</v>
      </c>
      <c r="D16" s="7">
        <f>VLOOKUP($C$8,Inputs!$A$7:$O$23,Inputs!$B$1)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5" t="s">
        <v>19</v>
      </c>
      <c r="D18" s="4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3.56E-2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0.48830000000000001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78</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75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codeName="Sheet6">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59</v>
      </c>
      <c r="E13" s="2"/>
      <c r="F13" s="2"/>
      <c r="G13" s="2"/>
      <c r="H13" s="2"/>
      <c r="I13" s="2"/>
      <c r="J13" s="2"/>
      <c r="K13" s="2"/>
    </row>
    <row r="14" spans="1:13" x14ac:dyDescent="0.25">
      <c r="B14" s="14" t="s">
        <v>5</v>
      </c>
      <c r="C14" s="51">
        <f>VLOOKUP($C$8,Inputs!$A$7:$O$23,Inputs!$E$1)</f>
        <v>1.03</v>
      </c>
      <c r="D14" s="42">
        <f>VLOOKUP($C$8,Inputs!$A$7:$O$23,Inputs!$B$1)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3.56E-2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0.48830000000000001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codeName="Sheet7">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55.73</v>
      </c>
      <c r="D13" s="42">
        <f>VLOOKUP($C$8,Inputs!$A$7:$O$23,Inputs!$B$1)</f>
        <v>62</v>
      </c>
      <c r="E13" s="2"/>
      <c r="F13" s="2"/>
      <c r="G13" s="2"/>
      <c r="H13" s="2"/>
      <c r="I13" s="2"/>
      <c r="J13" s="2"/>
      <c r="K13" s="2"/>
    </row>
    <row r="14" spans="1:13" x14ac:dyDescent="0.25">
      <c r="B14" s="14" t="s">
        <v>5</v>
      </c>
      <c r="C14" s="51">
        <f>VLOOKUP($C$8,Inputs!$A$7:$O$23,Inputs!$E$1)</f>
        <v>0.44900000000000001</v>
      </c>
      <c r="D14" s="42">
        <f>VLOOKUP($C$8,Inputs!$A$7:$O$23,Inputs!$B$1)</f>
        <v>62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4.3200000000000002E-2</v>
      </c>
      <c r="D16" s="7">
        <f>VLOOKUP($C$8,Inputs!$A$7:$O$23,Inputs!$B$1)</f>
        <v>62</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3.56E-2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0.48830000000000001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codeName="Sheet8">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76</v>
      </c>
      <c r="C16" s="8">
        <f>VLOOKUP($C$8,Inputs!$A$7:$O$23,Inputs!$D$1)</f>
        <v>6.47</v>
      </c>
      <c r="D16" s="7">
        <f>VLOOKUP($C$8,Inputs!$A$7:$O$23,Inputs!$B$1)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3.56E-2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77</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codeName="Sheet9">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10/1/2019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107.9</v>
      </c>
      <c r="D13" s="42">
        <f>VLOOKUP($C$8,Inputs!$A$7:$O$23,Inputs!$B$1)</f>
        <v>66</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3.2000000000000001E-2</v>
      </c>
      <c r="D16" s="7">
        <f>VLOOKUP($C$8,Inputs!$A$7:$O$23,Inputs!$B$1)</f>
        <v>66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1" t="s">
        <v>19</v>
      </c>
      <c r="D18" s="4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VLOOKUP($C$8,Inputs!$A$7:$O$23,Inputs!$J$1)</f>
        <v>3.56E-2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0.48830000000000001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79</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Inputs</vt:lpstr>
      <vt:lpstr>RDS</vt:lpstr>
      <vt:lpstr>SGS</vt:lpstr>
      <vt:lpstr>GDS</vt:lpstr>
      <vt:lpstr>NGV</vt:lpstr>
      <vt:lpstr>LVD</vt:lpstr>
      <vt:lpstr>EGF</vt:lpstr>
      <vt:lpstr>GLS</vt:lpstr>
      <vt:lpstr>CSI</vt:lpstr>
      <vt:lpstr>IS</vt:lpstr>
      <vt:lpstr>CS</vt:lpstr>
      <vt:lpstr>FTS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2023-07-23T01:22:20Z</dcterms:modified>
</cp:coreProperties>
</file>