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O:\ETG\Common\Rates\tkaufmann\aaaRates\Rate Sch Summaries\BPU Rate and Financial templates\2023\"/>
    </mc:Choice>
  </mc:AlternateContent>
  <xr:revisionPtr revIDLastSave="0" documentId="13_ncr:1_{4A1DEF24-CD7B-4D35-AF5C-20AF31D49B69}" xr6:coauthVersionLast="47" xr6:coauthVersionMax="47" xr10:uidLastSave="{00000000-0000-0000-0000-000000000000}"/>
  <bookViews>
    <workbookView xWindow="480" yWindow="135" windowWidth="21090" windowHeight="14310" activeTab="1" xr2:uid="{F70649AB-92E0-4B93-B8AF-C1F8FACE7490}"/>
  </bookViews>
  <sheets>
    <sheet name="Inputs" sheetId="4" r:id="rId1"/>
    <sheet name="RDS" sheetId="1" r:id="rId2"/>
    <sheet name="SGS" sheetId="5" r:id="rId3"/>
    <sheet name="GDS" sheetId="6" r:id="rId4"/>
    <sheet name="NGV" sheetId="7" r:id="rId5"/>
    <sheet name="LVD" sheetId="8" r:id="rId6"/>
    <sheet name="EGF" sheetId="9" r:id="rId7"/>
    <sheet name="GLS" sheetId="10" r:id="rId8"/>
    <sheet name="CSI" sheetId="11" r:id="rId9"/>
    <sheet name="IS" sheetId="12" r:id="rId10"/>
    <sheet name="CS" sheetId="13" r:id="rId11"/>
    <sheet name="ITS" sheetId="16"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3" i="6" l="1"/>
  <c r="B45" i="6"/>
  <c r="B46" i="6"/>
  <c r="B43" i="5"/>
  <c r="B43" i="1"/>
  <c r="D37" i="16"/>
  <c r="C37" i="16"/>
  <c r="B37" i="16"/>
  <c r="D36" i="16"/>
  <c r="C36" i="16"/>
  <c r="B36" i="16"/>
  <c r="D35" i="16"/>
  <c r="C35" i="16"/>
  <c r="B35" i="16"/>
  <c r="D34" i="16"/>
  <c r="C34" i="16"/>
  <c r="B34" i="16"/>
  <c r="D33" i="16"/>
  <c r="C33" i="16"/>
  <c r="B33" i="16"/>
  <c r="D32" i="16"/>
  <c r="C32" i="16"/>
  <c r="B32" i="16"/>
  <c r="D31" i="16"/>
  <c r="C31" i="16"/>
  <c r="B31" i="16"/>
  <c r="D30" i="16"/>
  <c r="C30" i="16"/>
  <c r="B30" i="16"/>
  <c r="D29" i="16"/>
  <c r="C29" i="16"/>
  <c r="B29" i="16"/>
  <c r="D28" i="16"/>
  <c r="C28" i="16"/>
  <c r="B28" i="16"/>
  <c r="D27" i="16"/>
  <c r="C27" i="16"/>
  <c r="B27" i="16"/>
  <c r="D26" i="16"/>
  <c r="C26" i="16"/>
  <c r="B26" i="16"/>
  <c r="C9" i="16"/>
  <c r="D37" i="13"/>
  <c r="C37" i="13"/>
  <c r="B37" i="13"/>
  <c r="D36" i="13"/>
  <c r="C36" i="13"/>
  <c r="B36" i="13"/>
  <c r="D35" i="13"/>
  <c r="C35" i="13"/>
  <c r="B35" i="13"/>
  <c r="D34" i="13"/>
  <c r="C34" i="13"/>
  <c r="B34" i="13"/>
  <c r="D33" i="13"/>
  <c r="C33" i="13"/>
  <c r="B33" i="13"/>
  <c r="D32" i="13"/>
  <c r="C32" i="13"/>
  <c r="B32" i="13"/>
  <c r="D31" i="13"/>
  <c r="C31" i="13"/>
  <c r="B31" i="13"/>
  <c r="D30" i="13"/>
  <c r="C30" i="13"/>
  <c r="B30" i="13"/>
  <c r="D29" i="13"/>
  <c r="C29" i="13"/>
  <c r="B29" i="13"/>
  <c r="D28" i="13"/>
  <c r="C28" i="13"/>
  <c r="B28" i="13"/>
  <c r="D27" i="13"/>
  <c r="C27" i="13"/>
  <c r="B27" i="13"/>
  <c r="D26" i="13"/>
  <c r="C26" i="13"/>
  <c r="B26" i="13"/>
  <c r="C9" i="13"/>
  <c r="D37" i="12"/>
  <c r="C37" i="12"/>
  <c r="B37" i="12"/>
  <c r="D36" i="12"/>
  <c r="C36" i="12"/>
  <c r="B36" i="12"/>
  <c r="D35" i="12"/>
  <c r="C35" i="12"/>
  <c r="B35" i="12"/>
  <c r="D34" i="12"/>
  <c r="C34" i="12"/>
  <c r="B34" i="12"/>
  <c r="D33" i="12"/>
  <c r="C33" i="12"/>
  <c r="B33" i="12"/>
  <c r="D32" i="12"/>
  <c r="C32" i="12"/>
  <c r="B32" i="12"/>
  <c r="D31" i="12"/>
  <c r="C31" i="12"/>
  <c r="B31" i="12"/>
  <c r="D30" i="12"/>
  <c r="C30" i="12"/>
  <c r="B30" i="12"/>
  <c r="D29" i="12"/>
  <c r="C29" i="12"/>
  <c r="B29" i="12"/>
  <c r="D28" i="12"/>
  <c r="C28" i="12"/>
  <c r="B28" i="12"/>
  <c r="D27" i="12"/>
  <c r="C27" i="12"/>
  <c r="B27" i="12"/>
  <c r="D26" i="12"/>
  <c r="C26" i="12"/>
  <c r="B26" i="12"/>
  <c r="C9" i="12"/>
  <c r="D37" i="11"/>
  <c r="C37" i="11"/>
  <c r="B37" i="11"/>
  <c r="D36" i="11"/>
  <c r="C36" i="11"/>
  <c r="B36" i="11"/>
  <c r="D35" i="11"/>
  <c r="C35" i="11"/>
  <c r="B35" i="11"/>
  <c r="D34" i="11"/>
  <c r="C34" i="11"/>
  <c r="B34" i="11"/>
  <c r="D33" i="11"/>
  <c r="C33" i="11"/>
  <c r="B33" i="11"/>
  <c r="D32" i="11"/>
  <c r="C32" i="11"/>
  <c r="B32" i="11"/>
  <c r="D31" i="11"/>
  <c r="C31" i="11"/>
  <c r="B31" i="11"/>
  <c r="D30" i="11"/>
  <c r="C30" i="11"/>
  <c r="B30" i="11"/>
  <c r="D29" i="11"/>
  <c r="C29" i="11"/>
  <c r="B29" i="11"/>
  <c r="D28" i="11"/>
  <c r="C28" i="11"/>
  <c r="B28" i="11"/>
  <c r="D27" i="11"/>
  <c r="C27" i="11"/>
  <c r="B27" i="11"/>
  <c r="D26" i="11"/>
  <c r="C26" i="11"/>
  <c r="B26" i="11"/>
  <c r="C9" i="11"/>
  <c r="D37" i="10"/>
  <c r="C37" i="10"/>
  <c r="B37" i="10"/>
  <c r="D36" i="10"/>
  <c r="C36" i="10"/>
  <c r="B36" i="10"/>
  <c r="D35" i="10"/>
  <c r="C35" i="10"/>
  <c r="B35" i="10"/>
  <c r="D34" i="10"/>
  <c r="C34" i="10"/>
  <c r="B34" i="10"/>
  <c r="D33" i="10"/>
  <c r="C33" i="10"/>
  <c r="B33" i="10"/>
  <c r="D32" i="10"/>
  <c r="C32" i="10"/>
  <c r="B32" i="10"/>
  <c r="D31" i="10"/>
  <c r="C31" i="10"/>
  <c r="B31" i="10"/>
  <c r="D30" i="10"/>
  <c r="C30" i="10"/>
  <c r="B30" i="10"/>
  <c r="D29" i="10"/>
  <c r="C29" i="10"/>
  <c r="B29" i="10"/>
  <c r="D28" i="10"/>
  <c r="C28" i="10"/>
  <c r="B28" i="10"/>
  <c r="D27" i="10"/>
  <c r="C27" i="10"/>
  <c r="B27" i="10"/>
  <c r="D26" i="10"/>
  <c r="C26" i="10"/>
  <c r="B26" i="10"/>
  <c r="C9" i="10"/>
  <c r="D37" i="9"/>
  <c r="C37" i="9"/>
  <c r="B37" i="9"/>
  <c r="D36" i="9"/>
  <c r="C36" i="9"/>
  <c r="B36" i="9"/>
  <c r="D35" i="9"/>
  <c r="C35" i="9"/>
  <c r="B35" i="9"/>
  <c r="D34" i="9"/>
  <c r="C34" i="9"/>
  <c r="B34" i="9"/>
  <c r="D33" i="9"/>
  <c r="C33" i="9"/>
  <c r="B33" i="9"/>
  <c r="D32" i="9"/>
  <c r="C32" i="9"/>
  <c r="B32" i="9"/>
  <c r="D31" i="9"/>
  <c r="C31" i="9"/>
  <c r="B31" i="9"/>
  <c r="D30" i="9"/>
  <c r="C30" i="9"/>
  <c r="B30" i="9"/>
  <c r="D29" i="9"/>
  <c r="C29" i="9"/>
  <c r="B29" i="9"/>
  <c r="D28" i="9"/>
  <c r="C28" i="9"/>
  <c r="B28" i="9"/>
  <c r="D27" i="9"/>
  <c r="C27" i="9"/>
  <c r="B27" i="9"/>
  <c r="D26" i="9"/>
  <c r="C26" i="9"/>
  <c r="B26" i="9"/>
  <c r="C9" i="9"/>
  <c r="D37" i="8"/>
  <c r="C37" i="8"/>
  <c r="B37" i="8"/>
  <c r="D36" i="8"/>
  <c r="C36" i="8"/>
  <c r="B36" i="8"/>
  <c r="D35" i="8"/>
  <c r="C35" i="8"/>
  <c r="B35" i="8"/>
  <c r="D34" i="8"/>
  <c r="C34" i="8"/>
  <c r="B34" i="8"/>
  <c r="D33" i="8"/>
  <c r="C33" i="8"/>
  <c r="B33" i="8"/>
  <c r="D32" i="8"/>
  <c r="C32" i="8"/>
  <c r="B32" i="8"/>
  <c r="D31" i="8"/>
  <c r="C31" i="8"/>
  <c r="B31" i="8"/>
  <c r="D30" i="8"/>
  <c r="C30" i="8"/>
  <c r="B30" i="8"/>
  <c r="D29" i="8"/>
  <c r="C29" i="8"/>
  <c r="B29" i="8"/>
  <c r="D28" i="8"/>
  <c r="C28" i="8"/>
  <c r="B28" i="8"/>
  <c r="D27" i="8"/>
  <c r="C27" i="8"/>
  <c r="B27" i="8"/>
  <c r="D26" i="8"/>
  <c r="C26" i="8"/>
  <c r="B26" i="8"/>
  <c r="C9" i="8"/>
  <c r="D37" i="7"/>
  <c r="C37" i="7"/>
  <c r="B37" i="7"/>
  <c r="D36" i="7"/>
  <c r="C36" i="7"/>
  <c r="B36" i="7"/>
  <c r="D35" i="7"/>
  <c r="C35" i="7"/>
  <c r="B35" i="7"/>
  <c r="D34" i="7"/>
  <c r="C34" i="7"/>
  <c r="B34" i="7"/>
  <c r="D33" i="7"/>
  <c r="C33" i="7"/>
  <c r="B33" i="7"/>
  <c r="D32" i="7"/>
  <c r="C32" i="7"/>
  <c r="B32" i="7"/>
  <c r="D31" i="7"/>
  <c r="C31" i="7"/>
  <c r="B31" i="7"/>
  <c r="D30" i="7"/>
  <c r="C30" i="7"/>
  <c r="B30" i="7"/>
  <c r="D29" i="7"/>
  <c r="C29" i="7"/>
  <c r="B29" i="7"/>
  <c r="D28" i="7"/>
  <c r="C28" i="7"/>
  <c r="B28" i="7"/>
  <c r="D27" i="7"/>
  <c r="C27" i="7"/>
  <c r="B27" i="7"/>
  <c r="D26" i="7"/>
  <c r="C26" i="7"/>
  <c r="B26" i="7"/>
  <c r="C9" i="7"/>
  <c r="D37" i="5"/>
  <c r="C37" i="5"/>
  <c r="B37" i="5"/>
  <c r="D36" i="5"/>
  <c r="C36" i="5"/>
  <c r="B36" i="5"/>
  <c r="D35" i="5"/>
  <c r="C35" i="5"/>
  <c r="B35" i="5"/>
  <c r="D34" i="5"/>
  <c r="C34" i="5"/>
  <c r="B34" i="5"/>
  <c r="D33" i="5"/>
  <c r="C33" i="5"/>
  <c r="B33" i="5"/>
  <c r="D32" i="5"/>
  <c r="C32" i="5"/>
  <c r="B32" i="5"/>
  <c r="D31" i="5"/>
  <c r="C31" i="5"/>
  <c r="B31" i="5"/>
  <c r="D30" i="5"/>
  <c r="C30" i="5"/>
  <c r="B30" i="5"/>
  <c r="D29" i="5"/>
  <c r="C29" i="5"/>
  <c r="B29" i="5"/>
  <c r="D28" i="5"/>
  <c r="C28" i="5"/>
  <c r="B28" i="5"/>
  <c r="D27" i="5"/>
  <c r="C27" i="5"/>
  <c r="B27" i="5"/>
  <c r="D26" i="5"/>
  <c r="C26" i="5"/>
  <c r="B26" i="5"/>
  <c r="C9" i="5"/>
  <c r="D37" i="6" l="1"/>
  <c r="C37" i="6"/>
  <c r="B37" i="6"/>
  <c r="D36" i="6"/>
  <c r="C36" i="6"/>
  <c r="B36" i="6"/>
  <c r="D35" i="6"/>
  <c r="C35" i="6"/>
  <c r="B35" i="6"/>
  <c r="D34" i="6"/>
  <c r="C34" i="6"/>
  <c r="B34" i="6"/>
  <c r="D33" i="6"/>
  <c r="C33" i="6"/>
  <c r="B33" i="6"/>
  <c r="D32" i="6"/>
  <c r="C32" i="6"/>
  <c r="B32" i="6"/>
  <c r="D31" i="6"/>
  <c r="C31" i="6"/>
  <c r="B31" i="6"/>
  <c r="D30" i="6"/>
  <c r="C30" i="6"/>
  <c r="B30" i="6"/>
  <c r="D29" i="6"/>
  <c r="C29" i="6"/>
  <c r="B29" i="6"/>
  <c r="D28" i="6"/>
  <c r="C28" i="6"/>
  <c r="B28" i="6"/>
  <c r="D27" i="6"/>
  <c r="C27" i="6"/>
  <c r="B27" i="6"/>
  <c r="D26" i="6"/>
  <c r="C26" i="6"/>
  <c r="B26" i="6"/>
  <c r="C9" i="6"/>
  <c r="B27" i="1"/>
  <c r="B28" i="1"/>
  <c r="B29" i="1"/>
  <c r="B30" i="1"/>
  <c r="B31" i="1"/>
  <c r="B32" i="1"/>
  <c r="B33" i="1"/>
  <c r="B34" i="1"/>
  <c r="B35" i="1"/>
  <c r="B36" i="1"/>
  <c r="B37" i="1"/>
  <c r="B26" i="1"/>
  <c r="D26" i="1"/>
  <c r="D27" i="1"/>
  <c r="D28" i="1"/>
  <c r="D29" i="1"/>
  <c r="D30" i="1"/>
  <c r="D31" i="1"/>
  <c r="D32" i="1"/>
  <c r="D33" i="1"/>
  <c r="D34" i="1"/>
  <c r="D35" i="1"/>
  <c r="D36" i="1"/>
  <c r="D37" i="1"/>
  <c r="C27" i="1"/>
  <c r="C28" i="1"/>
  <c r="C29" i="1"/>
  <c r="C30" i="1"/>
  <c r="C31" i="1"/>
  <c r="C32" i="1"/>
  <c r="C33" i="1"/>
  <c r="C34" i="1"/>
  <c r="C35" i="1"/>
  <c r="C36" i="1"/>
  <c r="C37" i="1"/>
  <c r="C26" i="1"/>
  <c r="C9" i="1"/>
  <c r="B1" i="4" l="1"/>
  <c r="D14" i="12" l="1"/>
  <c r="D16" i="8"/>
  <c r="D16" i="16"/>
  <c r="D16" i="7"/>
  <c r="D13" i="5"/>
  <c r="D13" i="16"/>
  <c r="D16" i="13"/>
  <c r="D13" i="11"/>
  <c r="D13" i="7"/>
  <c r="D16" i="12"/>
  <c r="D14" i="16"/>
  <c r="D13" i="9"/>
  <c r="D13" i="12"/>
  <c r="D16" i="10"/>
  <c r="D14" i="8"/>
  <c r="D14" i="7"/>
  <c r="D16" i="9"/>
  <c r="D16" i="11"/>
  <c r="D13" i="8"/>
  <c r="D16" i="5"/>
  <c r="D14" i="9"/>
  <c r="D13" i="6"/>
  <c r="D16" i="6"/>
  <c r="D14" i="6"/>
  <c r="C1" i="4"/>
  <c r="D13" i="1"/>
  <c r="D16" i="1"/>
  <c r="C13" i="9" l="1"/>
  <c r="C13" i="5"/>
  <c r="C13" i="16"/>
  <c r="C13" i="11"/>
  <c r="C13" i="7"/>
  <c r="C13" i="8"/>
  <c r="C13" i="12"/>
  <c r="C13" i="6"/>
  <c r="D1" i="4"/>
  <c r="E1" i="4"/>
  <c r="C13" i="1"/>
  <c r="C14" i="16" l="1"/>
  <c r="C14" i="7"/>
  <c r="C14" i="9"/>
  <c r="C14" i="12"/>
  <c r="C14" i="8"/>
  <c r="C14" i="6"/>
  <c r="C16" i="1"/>
  <c r="C16" i="11"/>
  <c r="C16" i="8"/>
  <c r="C16" i="16"/>
  <c r="C16" i="12"/>
  <c r="C16" i="13"/>
  <c r="C16" i="5"/>
  <c r="C16" i="10"/>
  <c r="C16" i="9"/>
  <c r="C16" i="7"/>
  <c r="C16" i="6"/>
  <c r="F1" i="4"/>
  <c r="B44" i="1" s="1"/>
  <c r="C18" i="1"/>
  <c r="D18" i="1"/>
  <c r="G1" i="4" l="1"/>
  <c r="D19" i="10" s="1"/>
  <c r="D19" i="7"/>
  <c r="C19" i="7"/>
  <c r="D18" i="5"/>
  <c r="C18" i="5"/>
  <c r="D18" i="6"/>
  <c r="C18" i="6"/>
  <c r="C19" i="1"/>
  <c r="C19" i="9" l="1"/>
  <c r="D19" i="8"/>
  <c r="C19" i="5"/>
  <c r="D19" i="6"/>
  <c r="B47" i="6" s="1"/>
  <c r="D19" i="9"/>
  <c r="D19" i="1"/>
  <c r="C19" i="6"/>
  <c r="C19" i="10"/>
  <c r="D19" i="5"/>
  <c r="H1" i="4"/>
  <c r="D21" i="9" s="1"/>
  <c r="C19" i="8"/>
  <c r="C21" i="7"/>
  <c r="C21" i="10"/>
  <c r="C21" i="5"/>
  <c r="D21" i="10"/>
  <c r="D21" i="5"/>
  <c r="D21" i="1"/>
  <c r="C21" i="9" l="1"/>
  <c r="C21" i="8"/>
  <c r="I1" i="4"/>
  <c r="C20" i="9" s="1"/>
  <c r="C21" i="6"/>
  <c r="D21" i="7"/>
  <c r="C21" i="1"/>
  <c r="D21" i="8"/>
  <c r="D21" i="6"/>
  <c r="D20" i="9"/>
  <c r="D20" i="7"/>
  <c r="C20" i="8"/>
  <c r="D20" i="5"/>
  <c r="C20" i="7"/>
  <c r="C20" i="12"/>
  <c r="C20" i="11"/>
  <c r="D20" i="16"/>
  <c r="D20" i="11"/>
  <c r="D20" i="10"/>
  <c r="C20" i="16"/>
  <c r="D20" i="12"/>
  <c r="D20" i="8"/>
  <c r="C20" i="5"/>
  <c r="C20" i="6"/>
  <c r="D20" i="6"/>
  <c r="J1" i="4"/>
  <c r="C20" i="1"/>
  <c r="D20" i="1"/>
  <c r="C20" i="10" l="1"/>
  <c r="D22" i="8"/>
  <c r="D22" i="16"/>
  <c r="C22" i="8"/>
  <c r="C22" i="16"/>
  <c r="D22" i="12"/>
  <c r="D22" i="10"/>
  <c r="D22" i="5"/>
  <c r="C22" i="7"/>
  <c r="C22" i="12"/>
  <c r="D22" i="11"/>
  <c r="C22" i="10"/>
  <c r="D22" i="9"/>
  <c r="C22" i="5"/>
  <c r="C22" i="11"/>
  <c r="C22" i="9"/>
  <c r="D22" i="7"/>
  <c r="D22" i="6"/>
  <c r="C22" i="6"/>
  <c r="K1" i="4"/>
  <c r="C22" i="1"/>
  <c r="D22" i="1"/>
  <c r="D24" i="12" l="1"/>
  <c r="D24" i="5"/>
  <c r="D24" i="11"/>
  <c r="D24" i="10"/>
  <c r="D24" i="9"/>
  <c r="C24" i="5"/>
  <c r="D24" i="7"/>
  <c r="D24" i="8"/>
  <c r="C24" i="10"/>
  <c r="D24" i="13"/>
  <c r="D24" i="6"/>
  <c r="L1" i="4"/>
  <c r="C24" i="1"/>
  <c r="D24" i="1"/>
  <c r="M1" i="4" l="1"/>
  <c r="N1" i="4" s="1"/>
  <c r="O1" i="4" s="1"/>
  <c r="C24" i="13"/>
  <c r="C24" i="12"/>
  <c r="C24" i="11"/>
  <c r="C24" i="9"/>
  <c r="C24" i="7"/>
  <c r="C24" i="8"/>
  <c r="C24" i="6"/>
</calcChain>
</file>

<file path=xl/sharedStrings.xml><?xml version="1.0" encoding="utf-8"?>
<sst xmlns="http://schemas.openxmlformats.org/spreadsheetml/2006/main" count="425" uniqueCount="88">
  <si>
    <t>Charges</t>
  </si>
  <si>
    <t>SBC (Volumetric Charge)</t>
  </si>
  <si>
    <t>IIP (Volumetric Charge)</t>
  </si>
  <si>
    <t xml:space="preserve">Distribution Riders                          </t>
  </si>
  <si>
    <t xml:space="preserve">Distribution                          </t>
  </si>
  <si>
    <t>Demand Charge (Fixed Charge)</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</si>
  <si>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</si>
  <si>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</si>
  <si>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</si>
  <si>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</si>
  <si>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</si>
  <si>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</si>
  <si>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</si>
  <si>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Elizabethtown Gas Company</t>
  </si>
  <si>
    <t>CIP (Volumetric Charge)</t>
  </si>
  <si>
    <t>EEP (Volumetric Charge)</t>
  </si>
  <si>
    <t>OSMC (Volumetric Charge)</t>
  </si>
  <si>
    <t>BGSS</t>
  </si>
  <si>
    <t>Distribution (Volumetric Charge)</t>
  </si>
  <si>
    <t xml:space="preserve">BGSS-P (Volumetric Charge)          </t>
  </si>
  <si>
    <t>N/A</t>
  </si>
  <si>
    <t>Permits</t>
  </si>
  <si>
    <t>Return check fee</t>
  </si>
  <si>
    <t>Reconnection Fees</t>
  </si>
  <si>
    <t>Recurring reconnection within 12 months</t>
  </si>
  <si>
    <t>Curb box installation</t>
  </si>
  <si>
    <t xml:space="preserve">GDSADDQFT       </t>
  </si>
  <si>
    <t xml:space="preserve">SGSFT           </t>
  </si>
  <si>
    <t>LVD</t>
  </si>
  <si>
    <t>Repeat return check fee</t>
  </si>
  <si>
    <t>Application for Service</t>
  </si>
  <si>
    <t>Tariff Page</t>
  </si>
  <si>
    <t xml:space="preserve">BGSS-M (Volumetric Charge)          </t>
  </si>
  <si>
    <t>ET-LBC-R</t>
  </si>
  <si>
    <t>Late Fees (non-residential)</t>
  </si>
  <si>
    <t>Main and Service Extension (residential)</t>
  </si>
  <si>
    <t>Main and Service Extension (non-residential)</t>
  </si>
  <si>
    <t>Late Fees (residential)</t>
  </si>
  <si>
    <t>Data for BPU Rates and Charges file</t>
  </si>
  <si>
    <t xml:space="preserve">ET-DMND </t>
  </si>
  <si>
    <t>ETSVCCHG</t>
  </si>
  <si>
    <t>ETDSTCHG</t>
  </si>
  <si>
    <t>ET-DMNDC</t>
  </si>
  <si>
    <t>Tariff page</t>
  </si>
  <si>
    <t>Base Rate</t>
  </si>
  <si>
    <t>if  &gt;$15</t>
  </si>
  <si>
    <t>Nov-Mar, ADDQ</t>
  </si>
  <si>
    <t>ET-ABALC</t>
  </si>
  <si>
    <t>RDS</t>
  </si>
  <si>
    <t xml:space="preserve"> RATES &amp; FEES</t>
  </si>
  <si>
    <t>CS</t>
  </si>
  <si>
    <t>CSI</t>
  </si>
  <si>
    <t>EGF</t>
  </si>
  <si>
    <t>GDS</t>
  </si>
  <si>
    <t>GLS</t>
  </si>
  <si>
    <t>IS</t>
  </si>
  <si>
    <t>SGS</t>
  </si>
  <si>
    <t>RDSNH</t>
  </si>
  <si>
    <t>ITS</t>
  </si>
  <si>
    <t>NGV</t>
  </si>
  <si>
    <t>Facilities (NGV)</t>
  </si>
  <si>
    <t>Fueling Station (NGV)</t>
  </si>
  <si>
    <t>Notes:</t>
  </si>
  <si>
    <t>All rates inclusive of applicable tax unless otherwise noted.</t>
  </si>
  <si>
    <t>BGSS rate only applies to Sales customers.</t>
  </si>
  <si>
    <t>Tariff Rates</t>
  </si>
  <si>
    <t>BGSS-P (Volumetric Charge)</t>
  </si>
  <si>
    <t>All rates are per therm except for Customer Charge and those listed under Charges.</t>
  </si>
  <si>
    <t>Fee</t>
  </si>
  <si>
    <t>Classes in Alpha order for Vlookup</t>
  </si>
  <si>
    <t>CIAC &gt;$3,000</t>
  </si>
  <si>
    <t>CIAC &gt;10x Dist.Rev., &gt;$3,000</t>
  </si>
  <si>
    <t>BGSS-M (Volumetric Charge)</t>
  </si>
  <si>
    <t>Fueling Station (Volumetric Charge)</t>
  </si>
  <si>
    <t>Facilities (Volumetric Charge)</t>
  </si>
  <si>
    <t>Special Provisions</t>
  </si>
  <si>
    <t>GDSEDS (used in footnotes)</t>
  </si>
  <si>
    <t>GDSSP1 (used in footnotes)</t>
  </si>
  <si>
    <t>Delivery and Distribution rates above exclude sales and motor fuel taxes.</t>
  </si>
  <si>
    <t>Distribution (per Mantel Charge)</t>
  </si>
  <si>
    <t>All rates are per therm except for Distribution Charge and those listed under Charges.</t>
  </si>
  <si>
    <t>All rates are per therm except for those listed under Charges.</t>
  </si>
  <si>
    <t>Distribution rate in tariff is pre-tax.</t>
  </si>
  <si>
    <t>Distribution rate is based on a parity price filed monthly with the BPU.</t>
  </si>
  <si>
    <t>Volumetric rates are pre-tax, taxes are applied to non-exempt customers.</t>
  </si>
  <si>
    <t>CS customer has filed annual LCAPP exemptions.</t>
  </si>
  <si>
    <t>Collection visit</t>
  </si>
  <si>
    <t>As of 10/1/2023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</si>
</sst>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
    <numFmt numFmtId="166" formatCode="&quot;$&quot;#,##0"/>
  </numFmts>
  <fonts count="17"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s>
  <cellStyleXfs count="2">
    <xf numFmtId="0" fontId="0" fillId="0" borderId="0"/>
    <xf numFmtId="9" fontId="9" fillId="0" borderId="0" applyFont="0" applyFill="0" applyBorder="0" applyAlignment="0" applyProtection="0"/>
  </cellStyleXfs>
  <cellXfs count="72">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6" xfId="0" applyFont="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2" fontId="1" fillId="0" borderId="7" xfId="0" applyNumberFormat="1" applyFont="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0" fontId="0" fillId="0" borderId="0" xfId="0" applyAlignment="1">
      <alignment horizontal="left"/>
    </xf>
    <xf numFmtId="164" fontId="1" fillId="0" borderId="7" xfId="0" applyNumberFormat="1" applyFont="1" applyBorder="1"/>
    <xf numFmtId="164" fontId="0" fillId="4" borderId="0" xfId="0" applyNumberFormat="1" applyFill="1"/>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2" fontId="1" fillId="0" borderId="7" xfId="0" applyNumberFormat="1" applyFont="1" applyBorder="1" applyAlignment="1">
      <alignment horizontal="right"/>
    </xf>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6" fontId="1" fillId="0" borderId="7" xfId="0" applyNumberFormat="1" applyFont="1" applyBorder="1" applyAlignment="1">
      <alignment horizontal="right"/>
    </xf>
    <xf numFmtId="10" fontId="13" fillId="0" borderId="0" xfId="1" applyNumberFormat="1" applyFont="1"/>
    <xf numFmtId="166" fontId="13" fillId="0" borderId="0" xfId="0" applyNumberFormat="1" applyFont="1"/>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1" fillId="0" borderId="6" xfId="0" applyFont="1" applyBorder="1" applyAlignment="1">
      <alignment horizontal="right"/>
    </xf>
    <xf numFmtId="0" fontId="0" fillId="0" borderId="0" xfId="0" applyAlignment="1">
      <alignment horizontal="right"/>
    </xf>
    <xf numFmtId="0" fontId="11" fillId="2" borderId="5" xfId="0" applyFont="1" applyFill="1" applyBorder="1" applyAlignment="1">
      <alignment horizontal="left" indent="1"/>
    </xf>
    <xf numFmtId="0" fontId="11" fillId="2" borderId="3" xfId="0" applyFont="1" applyFill="1" applyBorder="1" applyAlignment="1">
      <alignment horizontal="left" indent="1"/>
    </xf>
    <xf numFmtId="0" fontId="11" fillId="0" borderId="5" xfId="0" applyFont="1" applyBorder="1"/>
    <xf numFmtId="14" fontId="16" fillId="4" borderId="0" xfId="0" applyNumberFormat="1" applyFont="1" applyFill="1" applyAlignment="1">
      <alignment horizontal="center"/>
    </xf>
    <xf numFmtId="2" fontId="15" fillId="4" borderId="0" xfId="0" applyNumberFormat="1" applyFont="1" applyFill="1" applyAlignment="1">
      <alignment horizontal="right"/>
    </xf>
    <xf numFmtId="2" fontId="0" fillId="4" borderId="0" xfId="0" applyNumberFormat="1" applyFill="1"/>
    <xf numFmtId="165" fontId="0" fillId="4" borderId="0" xfId="0" applyNumberFormat="1" applyFill="1"/>
    <xf numFmtId="165" fontId="15" fillId="4" borderId="0" xfId="0" applyNumberFormat="1" applyFont="1" applyFill="1" applyAlignment="1">
      <alignment horizontal="right"/>
    </xf>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P36"/>
  <sheetViews>
    <sheetView workbookViewId="0"/>
  </sheetViews>
  <sheetFormatPr defaultRowHeight="15" x14ac:dyDescent="0.25"/>
  <cols>
    <col min="1" max="1" width="37.5703125" bestFit="1" customWidth="1"/>
    <col min="2" max="2" width="24.5703125" customWidth="1"/>
    <col min="3" max="7" width="10.7109375" customWidth="1"/>
    <col min="8" max="8" width="9.7109375" bestFit="1" customWidth="1"/>
    <col min="10" max="10" width="10.7109375" customWidth="1"/>
    <col min="11" max="11" width="11.7109375" bestFit="1" customWidth="1"/>
    <col min="12" max="12" width="10.140625" bestFit="1" customWidth="1"/>
    <col min="13" max="13" width="10.140625" customWidth="1"/>
  </cols>
  <sheetData>
    <row r="1" spans="1:16" x14ac:dyDescent="0.25">
      <c r="A1">
        <v>1</v>
      </c>
      <c r="B1">
        <f>A1+1</f>
        <v>2</v>
      </c>
      <c r="C1">
        <f t="shared" ref="C1:O1" si="0">B1+1</f>
        <v>3</v>
      </c>
      <c r="D1">
        <f t="shared" si="0"/>
        <v>4</v>
      </c>
      <c r="E1">
        <f t="shared" si="0"/>
        <v>5</v>
      </c>
      <c r="F1">
        <f t="shared" si="0"/>
        <v>6</v>
      </c>
      <c r="G1">
        <f t="shared" si="0"/>
        <v>7</v>
      </c>
      <c r="H1">
        <f t="shared" si="0"/>
        <v>8</v>
      </c>
      <c r="I1">
        <f t="shared" si="0"/>
        <v>9</v>
      </c>
      <c r="J1">
        <f t="shared" si="0"/>
        <v>10</v>
      </c>
      <c r="K1">
        <f t="shared" si="0"/>
        <v>11</v>
      </c>
      <c r="L1">
        <f t="shared" si="0"/>
        <v>12</v>
      </c>
      <c r="M1">
        <f t="shared" si="0"/>
        <v>13</v>
      </c>
      <c r="N1">
        <f t="shared" si="0"/>
        <v>14</v>
      </c>
      <c r="O1">
        <f t="shared" si="0"/>
        <v>15</v>
      </c>
    </row>
    <row r="2" spans="1:16" x14ac:dyDescent="0.25">
      <c r="A2" s="33" t="s">
        <v>38</v>
      </c>
    </row>
    <row r="3" spans="1:16" x14ac:dyDescent="0.25">
      <c r="A3" s="61" t="s">
        <v>87</v>
      </c>
    </row>
    <row r="4" spans="1:16" x14ac:dyDescent="0.25">
      <c r="C4" t="s">
        <v>60</v>
      </c>
      <c r="E4" t="s">
        <v>61</v>
      </c>
      <c r="N4" t="s">
        <v>46</v>
      </c>
      <c r="O4" t="s">
        <v>46</v>
      </c>
    </row>
    <row r="5" spans="1:16" x14ac:dyDescent="0.25">
      <c r="B5" s="36" t="s">
        <v>44</v>
      </c>
      <c r="C5" s="36"/>
      <c r="D5" s="36"/>
      <c r="E5" s="36" t="s">
        <v>39</v>
      </c>
      <c r="G5" s="38"/>
      <c r="N5" t="s">
        <v>27</v>
      </c>
      <c r="O5" t="s">
        <v>26</v>
      </c>
    </row>
    <row r="6" spans="1:16" x14ac:dyDescent="0.25">
      <c r="A6" t="s">
        <v>69</v>
      </c>
      <c r="B6" s="36" t="s">
        <v>43</v>
      </c>
      <c r="C6" s="36" t="s">
        <v>40</v>
      </c>
      <c r="D6" s="36" t="s">
        <v>41</v>
      </c>
      <c r="E6" s="36" t="s">
        <v>42</v>
      </c>
      <c r="F6" s="39" t="s">
        <v>14</v>
      </c>
      <c r="G6" s="39" t="s">
        <v>2</v>
      </c>
      <c r="H6" s="39" t="s">
        <v>16</v>
      </c>
      <c r="I6" s="39" t="s">
        <v>15</v>
      </c>
      <c r="J6" s="39" t="s">
        <v>1</v>
      </c>
      <c r="K6" s="39" t="s">
        <v>19</v>
      </c>
      <c r="L6" s="39" t="s">
        <v>32</v>
      </c>
      <c r="M6" s="39" t="s">
        <v>33</v>
      </c>
      <c r="N6" t="s">
        <v>47</v>
      </c>
      <c r="O6" t="s">
        <v>47</v>
      </c>
    </row>
    <row r="7" spans="1:16" x14ac:dyDescent="0.25">
      <c r="A7" t="s">
        <v>50</v>
      </c>
      <c r="B7" s="32">
        <v>77</v>
      </c>
      <c r="C7" s="62"/>
      <c r="D7" s="41">
        <v>8.1900000000000001E-2</v>
      </c>
      <c r="E7" s="64"/>
      <c r="F7" s="41"/>
      <c r="G7" s="41"/>
      <c r="H7" s="41"/>
      <c r="I7" s="41"/>
      <c r="J7" s="41"/>
      <c r="K7" s="41"/>
      <c r="L7" s="41">
        <v>0.50190000000000001</v>
      </c>
      <c r="M7" s="41"/>
      <c r="N7" s="41"/>
      <c r="O7" s="41"/>
    </row>
    <row r="8" spans="1:16" x14ac:dyDescent="0.25">
      <c r="A8" t="s">
        <v>51</v>
      </c>
      <c r="B8" s="32">
        <v>69</v>
      </c>
      <c r="C8" s="63">
        <v>154.16999999999999</v>
      </c>
      <c r="D8" s="41">
        <v>3.2000000000000001E-2</v>
      </c>
      <c r="E8" s="64"/>
      <c r="F8" s="41"/>
      <c r="G8" s="41"/>
      <c r="H8" s="41"/>
      <c r="I8" s="41">
        <v>8.6E-3</v>
      </c>
      <c r="J8" s="41">
        <v>4.5999999999999999E-2</v>
      </c>
      <c r="K8" s="41"/>
      <c r="L8" s="41">
        <v>0.53520000000000001</v>
      </c>
      <c r="M8" s="41"/>
      <c r="N8" s="41"/>
      <c r="O8" s="41"/>
    </row>
    <row r="9" spans="1:16" x14ac:dyDescent="0.25">
      <c r="A9" t="s">
        <v>52</v>
      </c>
      <c r="B9" s="32">
        <v>65</v>
      </c>
      <c r="C9" s="63">
        <v>101.29</v>
      </c>
      <c r="D9" s="41">
        <v>4.2099999999999999E-2</v>
      </c>
      <c r="E9" s="64">
        <v>0.8</v>
      </c>
      <c r="F9" s="41"/>
      <c r="G9" s="41">
        <v>2.75E-2</v>
      </c>
      <c r="H9" s="41">
        <v>-3.0999999999999999E-3</v>
      </c>
      <c r="I9" s="41">
        <v>8.6E-3</v>
      </c>
      <c r="J9" s="41">
        <v>4.5999999999999999E-2</v>
      </c>
      <c r="K9" s="41"/>
      <c r="L9" s="41">
        <v>0.53520000000000001</v>
      </c>
      <c r="M9" s="41"/>
      <c r="N9" s="41"/>
      <c r="O9" s="41"/>
    </row>
    <row r="10" spans="1:16" x14ac:dyDescent="0.25">
      <c r="A10" t="s">
        <v>53</v>
      </c>
      <c r="B10" s="32">
        <v>44</v>
      </c>
      <c r="C10" s="63">
        <v>61.84</v>
      </c>
      <c r="D10" s="41">
        <v>0.28949999999999998</v>
      </c>
      <c r="E10" s="64">
        <v>1.1619999999999999</v>
      </c>
      <c r="F10" s="41">
        <v>-2E-3</v>
      </c>
      <c r="G10" s="41">
        <v>2.75E-2</v>
      </c>
      <c r="H10" s="41">
        <v>-3.0999999999999999E-3</v>
      </c>
      <c r="I10" s="41">
        <v>8.6E-3</v>
      </c>
      <c r="J10" s="41">
        <v>4.5999999999999999E-2</v>
      </c>
      <c r="K10" s="41"/>
      <c r="L10" s="41">
        <v>0.53520000000000001</v>
      </c>
      <c r="M10" s="41"/>
      <c r="N10" s="41"/>
      <c r="O10" s="41">
        <v>1.7100000000000001E-2</v>
      </c>
    </row>
    <row r="11" spans="1:16" x14ac:dyDescent="0.25">
      <c r="A11" t="s">
        <v>76</v>
      </c>
      <c r="B11" s="32">
        <v>47</v>
      </c>
      <c r="C11" s="63">
        <v>61.84</v>
      </c>
      <c r="D11" s="41">
        <v>0.14480000000000001</v>
      </c>
      <c r="E11" s="64">
        <v>1.1619999999999999</v>
      </c>
      <c r="F11" s="41">
        <v>-2E-3</v>
      </c>
      <c r="G11" s="41">
        <v>2.75E-2</v>
      </c>
      <c r="H11" s="41">
        <v>-3.0999999999999999E-3</v>
      </c>
      <c r="I11" s="41">
        <v>8.6E-3</v>
      </c>
      <c r="J11" s="41">
        <v>4.5999999999999999E-2</v>
      </c>
      <c r="K11" s="41"/>
      <c r="L11" s="41">
        <v>0.53520000000000001</v>
      </c>
      <c r="M11" s="41"/>
      <c r="N11" s="41"/>
      <c r="O11" s="41"/>
    </row>
    <row r="12" spans="1:16" x14ac:dyDescent="0.25">
      <c r="A12" t="s">
        <v>77</v>
      </c>
      <c r="B12" s="32">
        <v>46</v>
      </c>
      <c r="C12" s="63">
        <v>61.84</v>
      </c>
      <c r="D12" s="41">
        <v>6.4699999999999994E-2</v>
      </c>
      <c r="E12" s="64">
        <v>1.1619999999999999</v>
      </c>
      <c r="F12" s="41">
        <v>-2E-3</v>
      </c>
      <c r="G12" s="41">
        <v>3.0999999999999999E-3</v>
      </c>
      <c r="H12" s="41">
        <v>-3.0999999999999999E-3</v>
      </c>
      <c r="I12" s="41">
        <v>8.6E-3</v>
      </c>
      <c r="J12" s="41">
        <v>4.5999999999999999E-2</v>
      </c>
      <c r="K12" s="41"/>
      <c r="L12" s="41">
        <v>0.53520000000000001</v>
      </c>
      <c r="M12" s="41"/>
      <c r="N12" s="41"/>
      <c r="O12" s="41"/>
      <c r="P12" s="37"/>
    </row>
    <row r="13" spans="1:16" x14ac:dyDescent="0.25">
      <c r="A13" t="s">
        <v>54</v>
      </c>
      <c r="B13" s="32">
        <v>68</v>
      </c>
      <c r="C13" s="63"/>
      <c r="D13" s="63">
        <v>9.94</v>
      </c>
      <c r="E13" s="64"/>
      <c r="F13" s="41"/>
      <c r="G13" s="41">
        <v>3.3300000000000003E-2</v>
      </c>
      <c r="H13" s="41">
        <v>-3.0999999999999999E-3</v>
      </c>
      <c r="I13" s="41">
        <v>8.6E-3</v>
      </c>
      <c r="J13" s="41">
        <v>4.5999999999999999E-2</v>
      </c>
      <c r="K13" s="41">
        <v>0.26919999999999999</v>
      </c>
      <c r="L13" s="41"/>
      <c r="M13" s="41"/>
      <c r="N13" s="41"/>
      <c r="O13" s="41"/>
      <c r="P13" s="37"/>
    </row>
    <row r="14" spans="1:16" x14ac:dyDescent="0.25">
      <c r="A14" t="s">
        <v>55</v>
      </c>
      <c r="B14" s="32">
        <v>72</v>
      </c>
      <c r="C14" s="63">
        <v>735.71</v>
      </c>
      <c r="D14" s="41">
        <v>0.9405</v>
      </c>
      <c r="E14" s="64">
        <v>0.123</v>
      </c>
      <c r="F14" s="41"/>
      <c r="G14" s="41"/>
      <c r="H14" s="41"/>
      <c r="I14" s="41">
        <v>8.6E-3</v>
      </c>
      <c r="J14" s="41">
        <v>4.5999999999999999E-2</v>
      </c>
      <c r="K14" s="41"/>
      <c r="L14" s="41">
        <v>0.53520000000000001</v>
      </c>
      <c r="M14" s="41"/>
      <c r="N14" s="41"/>
      <c r="O14" s="41"/>
      <c r="P14" s="37"/>
    </row>
    <row r="15" spans="1:16" x14ac:dyDescent="0.25">
      <c r="A15" t="s">
        <v>58</v>
      </c>
      <c r="B15" s="32">
        <v>87</v>
      </c>
      <c r="C15" s="63">
        <v>735.71</v>
      </c>
      <c r="D15" s="41">
        <v>0.1129</v>
      </c>
      <c r="E15" s="64">
        <v>0.53300000000000003</v>
      </c>
      <c r="F15" s="41"/>
      <c r="G15" s="41"/>
      <c r="H15" s="41"/>
      <c r="I15" s="41">
        <v>8.6E-3</v>
      </c>
      <c r="J15" s="41">
        <v>4.5999999999999999E-2</v>
      </c>
      <c r="K15" s="41"/>
      <c r="L15" s="41"/>
      <c r="M15" s="41"/>
      <c r="N15" s="41"/>
      <c r="O15" s="41"/>
    </row>
    <row r="16" spans="1:16" x14ac:dyDescent="0.25">
      <c r="A16" t="s">
        <v>28</v>
      </c>
      <c r="B16" s="32">
        <v>59</v>
      </c>
      <c r="C16" s="63">
        <v>405.18</v>
      </c>
      <c r="D16" s="41">
        <v>3.7100000000000001E-2</v>
      </c>
      <c r="E16" s="64">
        <v>1.8660000000000001</v>
      </c>
      <c r="F16" s="41"/>
      <c r="G16" s="41">
        <v>9.9000000000000008E-3</v>
      </c>
      <c r="H16" s="41">
        <v>-3.0999999999999999E-3</v>
      </c>
      <c r="I16" s="41">
        <v>8.6E-3</v>
      </c>
      <c r="J16" s="41">
        <v>4.5999999999999999E-2</v>
      </c>
      <c r="K16" s="41"/>
      <c r="L16" s="41">
        <v>0.53520000000000001</v>
      </c>
      <c r="M16" s="41"/>
      <c r="N16" s="41"/>
      <c r="O16" s="41"/>
    </row>
    <row r="17" spans="1:15" x14ac:dyDescent="0.25">
      <c r="A17" t="s">
        <v>59</v>
      </c>
      <c r="B17" s="32">
        <v>55</v>
      </c>
      <c r="C17" s="41">
        <v>0.3826</v>
      </c>
      <c r="D17" s="41">
        <v>0.40129999999999999</v>
      </c>
      <c r="E17" s="41">
        <v>0.46110000000000001</v>
      </c>
      <c r="F17" s="41"/>
      <c r="G17" s="41">
        <v>6.4399999999999999E-2</v>
      </c>
      <c r="H17" s="41">
        <v>-3.0999999999999999E-3</v>
      </c>
      <c r="I17" s="41">
        <v>8.6E-3</v>
      </c>
      <c r="J17" s="41">
        <v>4.5999999999999999E-2</v>
      </c>
      <c r="K17" s="41"/>
      <c r="L17" s="41">
        <v>0.53520000000000001</v>
      </c>
      <c r="M17" s="41"/>
      <c r="N17" s="41"/>
      <c r="O17" s="41"/>
    </row>
    <row r="18" spans="1:15" x14ac:dyDescent="0.25">
      <c r="A18" t="s">
        <v>48</v>
      </c>
      <c r="B18" s="32">
        <v>35</v>
      </c>
      <c r="C18" s="63">
        <v>10.5</v>
      </c>
      <c r="D18" s="41">
        <v>0.57969999999999999</v>
      </c>
      <c r="E18" s="65"/>
      <c r="F18" s="41">
        <v>1.41E-2</v>
      </c>
      <c r="G18" s="41">
        <v>3.5099999999999999E-2</v>
      </c>
      <c r="H18" s="41">
        <v>-3.0999999999999999E-3</v>
      </c>
      <c r="I18" s="41">
        <v>8.6E-3</v>
      </c>
      <c r="J18" s="41">
        <v>4.5999999999999999E-2</v>
      </c>
      <c r="K18" s="41">
        <v>0.26919999999999999</v>
      </c>
      <c r="L18" s="41"/>
      <c r="M18" s="41">
        <v>5.5199999999999999E-2</v>
      </c>
      <c r="N18" s="41"/>
      <c r="O18" s="41"/>
    </row>
    <row r="19" spans="1:15" x14ac:dyDescent="0.25">
      <c r="A19" t="s">
        <v>57</v>
      </c>
      <c r="B19" s="32">
        <v>35</v>
      </c>
      <c r="C19" s="63"/>
      <c r="D19" s="41"/>
      <c r="E19" s="65"/>
      <c r="F19" s="41">
        <v>1.41E-2</v>
      </c>
      <c r="G19" s="41"/>
      <c r="H19" s="41"/>
      <c r="I19" s="41"/>
      <c r="J19" s="41"/>
      <c r="K19" s="41"/>
      <c r="L19" s="41"/>
      <c r="M19" s="41"/>
      <c r="N19" s="41"/>
      <c r="O19" s="41"/>
    </row>
    <row r="20" spans="1:15" x14ac:dyDescent="0.25">
      <c r="A20" t="s">
        <v>56</v>
      </c>
      <c r="B20" s="32">
        <v>39</v>
      </c>
      <c r="C20" s="63">
        <v>36.79</v>
      </c>
      <c r="D20" s="41">
        <v>0.45219999999999999</v>
      </c>
      <c r="E20" s="64"/>
      <c r="F20" s="41">
        <v>-3.5099999999999999E-2</v>
      </c>
      <c r="G20" s="41">
        <v>3.7499999999999999E-2</v>
      </c>
      <c r="H20" s="41">
        <v>-3.0999999999999999E-3</v>
      </c>
      <c r="I20" s="41">
        <v>8.6E-3</v>
      </c>
      <c r="J20" s="41">
        <v>4.5999999999999999E-2</v>
      </c>
      <c r="K20" s="41">
        <v>0.26919999999999999</v>
      </c>
      <c r="L20" s="41"/>
      <c r="M20" s="41"/>
      <c r="N20" s="41">
        <v>1.7100000000000001E-2</v>
      </c>
      <c r="O20" s="41"/>
    </row>
    <row r="21" spans="1:15" x14ac:dyDescent="0.25">
      <c r="A21" t="s">
        <v>31</v>
      </c>
      <c r="F21" s="32">
        <v>128</v>
      </c>
      <c r="G21" s="32">
        <v>126</v>
      </c>
      <c r="H21" s="32">
        <v>114</v>
      </c>
      <c r="I21" s="32">
        <v>124</v>
      </c>
      <c r="J21" s="32">
        <v>115</v>
      </c>
      <c r="K21" s="32">
        <v>104</v>
      </c>
      <c r="L21" s="32">
        <v>104</v>
      </c>
      <c r="M21" s="32">
        <v>37</v>
      </c>
      <c r="N21" s="32">
        <v>40</v>
      </c>
      <c r="O21" s="32">
        <v>48</v>
      </c>
    </row>
    <row r="22" spans="1:15" x14ac:dyDescent="0.25">
      <c r="F22" s="32"/>
      <c r="G22" s="32"/>
      <c r="H22" s="32"/>
      <c r="I22" s="32"/>
      <c r="J22" s="32"/>
      <c r="K22" s="32"/>
      <c r="L22" s="32"/>
      <c r="M22" s="32"/>
    </row>
    <row r="24" spans="1:15" x14ac:dyDescent="0.25">
      <c r="A24" s="33" t="s">
        <v>0</v>
      </c>
      <c r="B24" s="57" t="s">
        <v>68</v>
      </c>
      <c r="C24" s="36" t="s">
        <v>43</v>
      </c>
      <c r="F24" s="37"/>
    </row>
    <row r="25" spans="1:15" x14ac:dyDescent="0.25">
      <c r="A25" t="s">
        <v>37</v>
      </c>
      <c r="B25" s="34" t="s">
        <v>20</v>
      </c>
      <c r="C25" s="34" t="s">
        <v>20</v>
      </c>
    </row>
    <row r="26" spans="1:15" x14ac:dyDescent="0.25">
      <c r="A26" t="s">
        <v>34</v>
      </c>
      <c r="B26" s="52">
        <v>1.4999999999999999E-2</v>
      </c>
      <c r="C26" s="32">
        <v>22</v>
      </c>
    </row>
    <row r="27" spans="1:15" x14ac:dyDescent="0.25">
      <c r="A27" t="s">
        <v>23</v>
      </c>
      <c r="B27" s="53">
        <v>15</v>
      </c>
      <c r="C27" s="32">
        <v>25</v>
      </c>
      <c r="K27" s="32"/>
    </row>
    <row r="28" spans="1:15" x14ac:dyDescent="0.25">
      <c r="A28" t="s">
        <v>24</v>
      </c>
      <c r="B28" s="53">
        <v>30</v>
      </c>
      <c r="C28" s="32">
        <v>25</v>
      </c>
      <c r="K28" s="32"/>
    </row>
    <row r="29" spans="1:15" x14ac:dyDescent="0.25">
      <c r="A29" t="s">
        <v>35</v>
      </c>
      <c r="B29" s="34" t="s">
        <v>71</v>
      </c>
      <c r="C29" s="34">
        <v>13</v>
      </c>
      <c r="K29" s="32"/>
    </row>
    <row r="30" spans="1:15" x14ac:dyDescent="0.25">
      <c r="A30" t="s">
        <v>36</v>
      </c>
      <c r="B30" s="34" t="s">
        <v>70</v>
      </c>
      <c r="C30" s="32">
        <v>14</v>
      </c>
      <c r="K30" s="32"/>
    </row>
    <row r="31" spans="1:15" x14ac:dyDescent="0.25">
      <c r="A31" t="s">
        <v>30</v>
      </c>
      <c r="B31" s="53">
        <v>15</v>
      </c>
      <c r="C31" s="32">
        <v>9</v>
      </c>
      <c r="K31" s="32"/>
    </row>
    <row r="32" spans="1:15" x14ac:dyDescent="0.25">
      <c r="A32" t="s">
        <v>21</v>
      </c>
      <c r="B32" s="34" t="s">
        <v>45</v>
      </c>
      <c r="C32" s="32">
        <v>12</v>
      </c>
      <c r="K32" s="34"/>
    </row>
    <row r="33" spans="1:3" x14ac:dyDescent="0.25">
      <c r="A33" t="s">
        <v>22</v>
      </c>
      <c r="B33" s="53">
        <v>15</v>
      </c>
      <c r="C33" s="32">
        <v>23</v>
      </c>
    </row>
    <row r="34" spans="1:3" x14ac:dyDescent="0.25">
      <c r="A34" t="s">
        <v>29</v>
      </c>
      <c r="B34" s="53">
        <v>8</v>
      </c>
      <c r="C34" s="32">
        <v>23</v>
      </c>
    </row>
    <row r="35" spans="1:3" x14ac:dyDescent="0.25">
      <c r="A35" t="s">
        <v>86</v>
      </c>
      <c r="B35" s="53">
        <v>15</v>
      </c>
      <c r="C35" s="32">
        <v>25</v>
      </c>
    </row>
    <row r="36" spans="1:3" x14ac:dyDescent="0.25">
      <c r="A36" t="s">
        <v>25</v>
      </c>
      <c r="B36" s="53">
        <v>200</v>
      </c>
      <c r="C36" s="32">
        <v>25</v>
      </c>
    </row>
  </sheetData>
  <sortState xmlns:xlrd2="http://schemas.microsoft.com/office/spreadsheetml/2017/richdata2" ref="A25:D36">
    <sortCondition ref="A25:A36"/>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C9811-8076-4A6C-A11C-5FD0D8703D69}">
  <sheetPr>
    <tabColor theme="3" tint="0.59999389629810485"/>
  </sheetPr>
  <dimension ref="A1:M69"/>
  <sheetViews>
    <sheetView topLeftCell="A4" zoomScale="90" zoomScaleNormal="90" workbookViewId="0"/>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55</v>
      </c>
      <c r="D8" s="21" t="s">
        <v>49</v>
      </c>
      <c r="E8" s="20"/>
      <c r="F8" s="20"/>
      <c r="G8" s="20"/>
      <c r="H8" s="20"/>
      <c r="I8" s="20"/>
      <c r="J8" s="20"/>
      <c r="K8" s="2"/>
    </row>
    <row r="9" spans="1:13" x14ac:dyDescent="0.2">
      <c r="B9" s="6"/>
      <c r="C9" s="45" t="str">
        <f>Inputs!$A$3</f>
        <v>As of 10/1/2023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735.71</v>
      </c>
      <c r="D13" s="43">
        <f>VLOOKUP($C$8,Inputs!$A$7:$O$21,Inputs!$B$1)</f>
        <v>72</v>
      </c>
      <c r="E13" s="2"/>
      <c r="F13" s="2"/>
      <c r="G13" s="2"/>
      <c r="H13" s="2"/>
      <c r="I13" s="2"/>
      <c r="J13" s="2"/>
      <c r="K13" s="2"/>
    </row>
    <row r="14" spans="1:13" x14ac:dyDescent="0.2">
      <c r="B14" s="14" t="s">
        <v>5</v>
      </c>
      <c r="C14" s="54">
        <f>VLOOKUP($C$8,Inputs!$A$7:$O$21,Inputs!$E$1)</f>
        <v>0.123</v>
      </c>
      <c r="D14" s="43">
        <f>VLOOKUP($C$8,Inputs!$A$7:$O$21,Inputs!$B$1)</f>
        <v>72</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0.9405</v>
      </c>
      <c r="D16" s="7">
        <f>VLOOKUP($C$8,Inputs!$A$7:$O$21,Inputs!$B$1)</f>
        <v>72</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31" t="s">
        <v>20</v>
      </c>
      <c r="D18" s="56" t="s">
        <v>20</v>
      </c>
      <c r="E18" s="2"/>
      <c r="F18" s="2"/>
      <c r="G18" s="2"/>
      <c r="H18" s="2"/>
      <c r="I18" s="2"/>
      <c r="J18" s="2"/>
      <c r="K18" s="2"/>
    </row>
    <row r="19" spans="2:11" x14ac:dyDescent="0.2">
      <c r="B19" s="13" t="s">
        <v>2</v>
      </c>
      <c r="C19" s="31" t="s">
        <v>20</v>
      </c>
      <c r="D19" s="56" t="s">
        <v>20</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31" t="s">
        <v>20</v>
      </c>
      <c r="D21" s="56" t="s">
        <v>20</v>
      </c>
      <c r="E21" s="2"/>
      <c r="F21" s="2"/>
      <c r="G21" s="2"/>
      <c r="H21" s="2"/>
      <c r="I21" s="2"/>
      <c r="J21" s="2"/>
      <c r="K21" s="2"/>
    </row>
    <row r="22" spans="2:11" x14ac:dyDescent="0.2">
      <c r="B22" s="13" t="s">
        <v>1</v>
      </c>
      <c r="C22" s="40">
        <f>VLOOKUP($C$8,Inputs!$A$7:$O$21,Inputs!$J$1)</f>
        <v>4.5999999999999999E-2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0.53520000000000001</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60" t="s">
        <v>83</v>
      </c>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54103-AABF-4BE7-92D1-EBD5F18FFA27}">
  <sheetPr>
    <tabColor theme="3" tint="0.59999389629810485"/>
  </sheetPr>
  <dimension ref="A1:M69"/>
  <sheetViews>
    <sheetView topLeftCell="A4" zoomScale="90" zoomScaleNormal="90" workbookViewId="0"/>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50</v>
      </c>
      <c r="D8" s="21" t="s">
        <v>49</v>
      </c>
      <c r="E8" s="20"/>
      <c r="F8" s="20"/>
      <c r="G8" s="20"/>
      <c r="H8" s="20"/>
      <c r="I8" s="20"/>
      <c r="J8" s="20"/>
      <c r="K8" s="2"/>
    </row>
    <row r="9" spans="1:13" x14ac:dyDescent="0.2">
      <c r="B9" s="6"/>
      <c r="C9" s="45" t="str">
        <f>Inputs!$A$3</f>
        <v>As of 10/1/2023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1" t="s">
        <v>20</v>
      </c>
      <c r="D13" s="56" t="s">
        <v>20</v>
      </c>
      <c r="E13" s="2"/>
      <c r="F13" s="2"/>
      <c r="G13" s="2"/>
      <c r="H13" s="2"/>
      <c r="I13" s="2"/>
      <c r="J13" s="2"/>
      <c r="K13" s="2"/>
    </row>
    <row r="14" spans="1:13" x14ac:dyDescent="0.2">
      <c r="B14" s="14" t="s">
        <v>5</v>
      </c>
      <c r="C14" s="31" t="s">
        <v>20</v>
      </c>
      <c r="D14" s="56" t="s">
        <v>20</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8.1900000000000001E-2</v>
      </c>
      <c r="D16" s="7">
        <f>VLOOKUP($C$8,Inputs!$A$7:$O$21,Inputs!$B$1)</f>
        <v>77</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31" t="s">
        <v>20</v>
      </c>
      <c r="D18" s="56" t="s">
        <v>20</v>
      </c>
      <c r="E18" s="2"/>
      <c r="F18" s="2"/>
      <c r="G18" s="2"/>
      <c r="H18" s="2"/>
      <c r="I18" s="2"/>
      <c r="J18" s="2"/>
      <c r="K18" s="2"/>
    </row>
    <row r="19" spans="2:11" x14ac:dyDescent="0.2">
      <c r="B19" s="13" t="s">
        <v>2</v>
      </c>
      <c r="C19" s="31" t="s">
        <v>20</v>
      </c>
      <c r="D19" s="56" t="s">
        <v>20</v>
      </c>
      <c r="E19" s="2"/>
      <c r="F19" s="2"/>
      <c r="G19" s="2"/>
      <c r="H19" s="2"/>
      <c r="I19" s="2"/>
      <c r="J19" s="2"/>
      <c r="K19" s="2"/>
    </row>
    <row r="20" spans="2:11" x14ac:dyDescent="0.2">
      <c r="B20" s="13" t="s">
        <v>15</v>
      </c>
      <c r="C20" s="31" t="s">
        <v>20</v>
      </c>
      <c r="D20" s="56" t="s">
        <v>20</v>
      </c>
      <c r="E20" s="2"/>
      <c r="F20" s="2"/>
      <c r="G20" s="2"/>
      <c r="H20" s="2"/>
      <c r="I20" s="2"/>
      <c r="J20" s="2"/>
      <c r="K20" s="2"/>
    </row>
    <row r="21" spans="2:11" x14ac:dyDescent="0.2">
      <c r="B21" s="13" t="s">
        <v>16</v>
      </c>
      <c r="C21" s="31" t="s">
        <v>20</v>
      </c>
      <c r="D21" s="56" t="s">
        <v>20</v>
      </c>
      <c r="E21" s="2"/>
      <c r="F21" s="2"/>
      <c r="G21" s="2"/>
      <c r="H21" s="2"/>
      <c r="I21" s="2"/>
      <c r="J21" s="2"/>
      <c r="K21" s="2"/>
    </row>
    <row r="22" spans="2:11" x14ac:dyDescent="0.2">
      <c r="B22" s="13" t="s">
        <v>1</v>
      </c>
      <c r="C22" s="55" t="s">
        <v>20</v>
      </c>
      <c r="D22" s="56" t="s">
        <v>20</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0.50190000000000001</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60" t="s">
        <v>84</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t="s">
        <v>85</v>
      </c>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53498-E3BE-47FA-AD87-4675A851CED6}">
  <sheetPr>
    <tabColor theme="3" tint="0.59999389629810485"/>
  </sheetPr>
  <dimension ref="A1:M69"/>
  <sheetViews>
    <sheetView topLeftCell="A4" zoomScale="90" zoomScaleNormal="90" workbookViewId="0"/>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58</v>
      </c>
      <c r="D8" s="21" t="s">
        <v>49</v>
      </c>
      <c r="E8" s="20"/>
      <c r="F8" s="20"/>
      <c r="G8" s="20"/>
      <c r="H8" s="20"/>
      <c r="I8" s="20"/>
      <c r="J8" s="20"/>
      <c r="K8" s="2"/>
    </row>
    <row r="9" spans="1:13" x14ac:dyDescent="0.2">
      <c r="B9" s="6"/>
      <c r="C9" s="45" t="str">
        <f>Inputs!$A$3</f>
        <v>As of 10/1/2023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735.71</v>
      </c>
      <c r="D13" s="43">
        <f>VLOOKUP($C$8,Inputs!$A$7:$O$21,Inputs!$B$1)</f>
        <v>87</v>
      </c>
      <c r="E13" s="2"/>
      <c r="F13" s="2"/>
      <c r="G13" s="2"/>
      <c r="H13" s="2"/>
      <c r="I13" s="2"/>
      <c r="J13" s="2"/>
      <c r="K13" s="2"/>
    </row>
    <row r="14" spans="1:13" x14ac:dyDescent="0.2">
      <c r="B14" s="14" t="s">
        <v>5</v>
      </c>
      <c r="C14" s="54">
        <f>VLOOKUP($C$8,Inputs!$A$7:$O$21,Inputs!$E$1)</f>
        <v>0.53300000000000003</v>
      </c>
      <c r="D14" s="43">
        <f>VLOOKUP($C$8,Inputs!$A$7:$O$21,Inputs!$B$1)</f>
        <v>87</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0.1129</v>
      </c>
      <c r="D16" s="7">
        <f>VLOOKUP($C$8,Inputs!$A$7:$O$21,Inputs!$B$1)</f>
        <v>87</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55" t="s">
        <v>20</v>
      </c>
      <c r="D18" s="56" t="s">
        <v>20</v>
      </c>
      <c r="E18" s="2"/>
      <c r="F18" s="2"/>
      <c r="G18" s="2"/>
      <c r="H18" s="2"/>
      <c r="I18" s="2"/>
      <c r="J18" s="2"/>
      <c r="K18" s="2"/>
    </row>
    <row r="19" spans="2:11" x14ac:dyDescent="0.2">
      <c r="B19" s="13" t="s">
        <v>2</v>
      </c>
      <c r="C19" s="55" t="s">
        <v>20</v>
      </c>
      <c r="D19" s="56" t="s">
        <v>20</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55" t="s">
        <v>20</v>
      </c>
      <c r="D21" s="56" t="s">
        <v>20</v>
      </c>
      <c r="E21" s="2"/>
      <c r="F21" s="2"/>
      <c r="G21" s="2"/>
      <c r="H21" s="2"/>
      <c r="I21" s="2"/>
      <c r="J21" s="2"/>
      <c r="K21" s="2"/>
    </row>
    <row r="22" spans="2:11" x14ac:dyDescent="0.2">
      <c r="B22" s="13" t="s">
        <v>1</v>
      </c>
      <c r="C22" s="40">
        <f>VLOOKUP($C$8,Inputs!$A$7:$O$21,Inputs!$J$1)</f>
        <v>4.5999999999999999E-2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55" t="s">
        <v>20</v>
      </c>
      <c r="D24" s="56" t="s">
        <v>20</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3" tint="0.59999389629810485"/>
  </sheetPr>
  <dimension ref="A1:M69"/>
  <sheetViews>
    <sheetView tabSelected="1" zoomScale="90" zoomScaleNormal="90" workbookViewId="0"/>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5.8554687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48</v>
      </c>
      <c r="D8" s="21" t="s">
        <v>49</v>
      </c>
      <c r="E8" s="20"/>
      <c r="F8" s="20"/>
      <c r="G8" s="20"/>
      <c r="H8" s="20"/>
      <c r="I8" s="20"/>
      <c r="J8" s="20"/>
      <c r="K8" s="2"/>
    </row>
    <row r="9" spans="1:13" x14ac:dyDescent="0.2">
      <c r="B9" s="6"/>
      <c r="C9" s="45" t="str">
        <f>Inputs!$A$3</f>
        <v>As of 10/1/2023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10.5</v>
      </c>
      <c r="D13" s="43">
        <f>VLOOKUP($C$8,Inputs!$A$7:$O$21,Inputs!$B$1)</f>
        <v>35</v>
      </c>
      <c r="E13" s="2"/>
      <c r="F13" s="2"/>
      <c r="G13" s="2"/>
      <c r="H13" s="2"/>
      <c r="I13" s="2"/>
      <c r="J13" s="2"/>
      <c r="K13" s="2"/>
    </row>
    <row r="14" spans="1:13" x14ac:dyDescent="0.2">
      <c r="B14" s="14" t="s">
        <v>5</v>
      </c>
      <c r="C14" s="46" t="s">
        <v>20</v>
      </c>
      <c r="D14" s="44" t="s">
        <v>20</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0.57969999999999999</v>
      </c>
      <c r="D16" s="7">
        <f>VLOOKUP($C$8,Inputs!$A$7:$O$21,Inputs!$B$1)</f>
        <v>35</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8">
        <f>VLOOKUP($C$8,Inputs!$A$7:$O$21,Inputs!$F$1)</f>
        <v>1.41E-2</v>
      </c>
      <c r="D18" s="7">
        <f>VLOOKUP($D$12,Inputs!$A$7:$O$21,Inputs!$F$1)</f>
        <v>128</v>
      </c>
      <c r="E18" s="2"/>
      <c r="F18" s="2"/>
      <c r="G18" s="2"/>
      <c r="H18" s="2"/>
      <c r="I18" s="2"/>
      <c r="J18" s="2"/>
      <c r="K18" s="2"/>
    </row>
    <row r="19" spans="2:11" x14ac:dyDescent="0.2">
      <c r="B19" s="13" t="s">
        <v>2</v>
      </c>
      <c r="C19" s="8">
        <f>VLOOKUP($C$8,Inputs!$A$7:$O$21,Inputs!$G$1)</f>
        <v>3.5099999999999999E-2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40">
        <f>VLOOKUP($C$8,Inputs!$A$7:$O$21,Inputs!$J$1)</f>
        <v>4.5999999999999999E-2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66</v>
      </c>
      <c r="C24" s="40">
        <f>VLOOKUP($C$8,Inputs!$A$7:$O$21,Inputs!$K$1)</f>
        <v>0.26919999999999999</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t="str">
        <f>"Balancing charge of "&amp;Inputs!$M$18&amp;" per therm billed to TPS for RDS transportation customers."</f>
        <v>Balancing charge of 0.0552 per therm billed to TPS for RDS transportation customers.</v>
      </c>
      <c r="C43" s="2"/>
      <c r="D43" s="5"/>
      <c r="E43" s="2"/>
      <c r="F43" s="2"/>
      <c r="G43" s="2"/>
      <c r="H43" s="2"/>
      <c r="I43" s="2"/>
      <c r="J43" s="2"/>
      <c r="K43" s="2"/>
    </row>
    <row r="44" spans="2:11" ht="13.5" thickBot="1" x14ac:dyDescent="0.25">
      <c r="B44" s="29" t="str">
        <f>"CIP rate for Residential Non-Heat customers is "&amp;VLOOKUP("RDSNH",Inputs!$A$7:$O$21,Inputs!$F$1)&amp;"."</f>
        <v>CIP rate for Residential Non-Heat customers is 0.0141.</v>
      </c>
      <c r="C44" s="4"/>
      <c r="D44" s="3"/>
      <c r="E44" s="2"/>
      <c r="F44" s="2"/>
      <c r="G44" s="2"/>
      <c r="H44" s="2"/>
      <c r="I44" s="2"/>
      <c r="J44" s="2"/>
      <c r="K44" s="2"/>
    </row>
    <row r="45" spans="2:11" x14ac:dyDescent="0.2">
      <c r="B45" s="2"/>
      <c r="C45" s="2"/>
      <c r="D45" s="2"/>
      <c r="E45" s="2"/>
      <c r="F45" s="2"/>
      <c r="G45" s="2"/>
      <c r="H45" s="2"/>
      <c r="I45" s="2"/>
      <c r="J45" s="2"/>
      <c r="K45" s="2"/>
    </row>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69"/>
  <sheetViews>
    <sheetView topLeftCell="A4" zoomScale="90" zoomScaleNormal="90" workbookViewId="0"/>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5.8554687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56</v>
      </c>
      <c r="D8" s="21" t="s">
        <v>49</v>
      </c>
      <c r="E8" s="20"/>
      <c r="F8" s="20"/>
      <c r="G8" s="20"/>
      <c r="H8" s="20"/>
      <c r="I8" s="20"/>
      <c r="J8" s="20"/>
      <c r="K8" s="2"/>
    </row>
    <row r="9" spans="1:13" x14ac:dyDescent="0.2">
      <c r="B9" s="6"/>
      <c r="C9" s="45" t="str">
        <f>Inputs!$A$3</f>
        <v>As of 10/1/2023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36.79</v>
      </c>
      <c r="D13" s="43">
        <f>VLOOKUP($C$8,Inputs!$A$7:$O$21,Inputs!$B$1)</f>
        <v>39</v>
      </c>
      <c r="E13" s="2"/>
      <c r="F13" s="2"/>
      <c r="G13" s="2"/>
      <c r="H13" s="2"/>
      <c r="I13" s="2"/>
      <c r="J13" s="2"/>
      <c r="K13" s="2"/>
    </row>
    <row r="14" spans="1:13" x14ac:dyDescent="0.2">
      <c r="B14" s="14" t="s">
        <v>5</v>
      </c>
      <c r="C14" s="46" t="s">
        <v>20</v>
      </c>
      <c r="D14" s="44" t="s">
        <v>20</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0.45219999999999999</v>
      </c>
      <c r="D16" s="7">
        <f>VLOOKUP($C$8,Inputs!$A$7:$O$21,Inputs!$B$1)</f>
        <v>39</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8">
        <f>VLOOKUP($C$8,Inputs!$A$7:$O$21,Inputs!$F$1)</f>
        <v>-3.5099999999999999E-2</v>
      </c>
      <c r="D18" s="7">
        <f>VLOOKUP($D$12,Inputs!$A$7:$O$21,Inputs!$F$1)</f>
        <v>128</v>
      </c>
      <c r="E18" s="2"/>
      <c r="F18" s="2"/>
      <c r="G18" s="2"/>
      <c r="H18" s="2"/>
      <c r="I18" s="2"/>
      <c r="J18" s="2"/>
      <c r="K18" s="2"/>
    </row>
    <row r="19" spans="2:11" x14ac:dyDescent="0.2">
      <c r="B19" s="13" t="s">
        <v>2</v>
      </c>
      <c r="C19" s="8">
        <f>VLOOKUP($C$8,Inputs!$A$7:$O$21,Inputs!$G$1)</f>
        <v>3.7499999999999999E-2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40">
        <f>VLOOKUP($C$8,Inputs!$A$7:$O$21,Inputs!$J$1)</f>
        <v>4.5999999999999999E-2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66</v>
      </c>
      <c r="C24" s="40">
        <f>VLOOKUP($C$8,Inputs!$A$7:$O$21,Inputs!$K$1)</f>
        <v>0.26919999999999999</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t="str">
        <f>"Balancing charge of "&amp;Inputs!$N$20&amp;" per therm billed to ADDQ transportation customers during the months of Nov-Mar."</f>
        <v>Balancing charge of 0.0171 per therm billed to ADDQ transportation customers during the months of Nov-Mar.</v>
      </c>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60A74-1E9D-40C3-A710-6923FC625603}">
  <sheetPr>
    <tabColor theme="3" tint="0.59999389629810485"/>
  </sheetPr>
  <dimension ref="A1:M72"/>
  <sheetViews>
    <sheetView topLeftCell="A7" zoomScale="90" zoomScaleNormal="90" workbookViewId="0"/>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53</v>
      </c>
      <c r="D8" s="21" t="s">
        <v>49</v>
      </c>
      <c r="E8" s="20"/>
      <c r="F8" s="20"/>
      <c r="G8" s="20"/>
      <c r="H8" s="20"/>
      <c r="I8" s="20"/>
      <c r="J8" s="20"/>
      <c r="K8" s="2"/>
    </row>
    <row r="9" spans="1:13" x14ac:dyDescent="0.2">
      <c r="B9" s="6"/>
      <c r="C9" s="45" t="str">
        <f>Inputs!$A$3</f>
        <v>As of 10/1/2023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61.84</v>
      </c>
      <c r="D13" s="43">
        <f>VLOOKUP($C$8,Inputs!$A$7:$O$21,Inputs!$B$1)</f>
        <v>44</v>
      </c>
      <c r="E13" s="2"/>
      <c r="F13" s="2"/>
      <c r="G13" s="2"/>
      <c r="H13" s="2"/>
      <c r="I13" s="2"/>
      <c r="J13" s="2"/>
      <c r="K13" s="2"/>
    </row>
    <row r="14" spans="1:13" x14ac:dyDescent="0.2">
      <c r="B14" s="14" t="s">
        <v>5</v>
      </c>
      <c r="C14" s="54">
        <f>VLOOKUP($C$8,Inputs!$A$7:$O$21,Inputs!$E$1)</f>
        <v>1.1619999999999999</v>
      </c>
      <c r="D14" s="43">
        <f>VLOOKUP($C$8,Inputs!$A$7:$O$21,Inputs!$B$1)</f>
        <v>44</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0.28949999999999998</v>
      </c>
      <c r="D16" s="7">
        <f>VLOOKUP($C$8,Inputs!$A$7:$O$21,Inputs!$B$1)</f>
        <v>44</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40">
        <f>VLOOKUP($C$8,Inputs!$A$7:$O$21,Inputs!$F$1)</f>
        <v>-2E-3</v>
      </c>
      <c r="D18" s="7">
        <f>VLOOKUP($D$12,Inputs!$A$7:$O$21,Inputs!$F$1)</f>
        <v>128</v>
      </c>
      <c r="E18" s="2"/>
      <c r="F18" s="2"/>
      <c r="G18" s="2"/>
      <c r="H18" s="2"/>
      <c r="I18" s="2"/>
      <c r="J18" s="2"/>
      <c r="K18" s="2"/>
    </row>
    <row r="19" spans="2:11" x14ac:dyDescent="0.2">
      <c r="B19" s="13" t="s">
        <v>2</v>
      </c>
      <c r="C19" s="8">
        <f>VLOOKUP($C$8,Inputs!$A$7:$O$21,Inputs!$G$1)</f>
        <v>2.75E-2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40">
        <f>VLOOKUP($C$8,Inputs!$A$7:$O$21,Inputs!$J$1)</f>
        <v>4.5999999999999999E-2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0.53520000000000001</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t="str">
        <f>"Balancing charge of "&amp;Inputs!$O$10&amp;" per therm billed to ADDQ transportation customers during the months of Nov-Apr."</f>
        <v>Balancing charge of 0.0171 per therm billed to ADDQ transportation customers during the months of Nov-Apr.</v>
      </c>
      <c r="C43" s="2"/>
      <c r="D43" s="5"/>
      <c r="E43" s="2"/>
      <c r="F43" s="2"/>
      <c r="G43" s="2"/>
      <c r="H43" s="2"/>
      <c r="I43" s="2"/>
      <c r="J43" s="2"/>
      <c r="K43" s="2"/>
    </row>
    <row r="44" spans="2:11" x14ac:dyDescent="0.2">
      <c r="B44" s="28" t="s">
        <v>75</v>
      </c>
      <c r="C44" s="2"/>
      <c r="D44" s="5"/>
      <c r="E44" s="2"/>
      <c r="F44" s="2"/>
      <c r="G44" s="2"/>
      <c r="H44" s="2"/>
      <c r="I44" s="2"/>
      <c r="J44" s="2"/>
      <c r="K44" s="2"/>
    </row>
    <row r="45" spans="2:11" x14ac:dyDescent="0.2">
      <c r="B45" s="58" t="str">
        <f>IF(Inputs!$D$12&lt;Inputs!$D$10,"GDS SP#1 seasonal Distribution rate May-Oct "&amp;Inputs!$D$12,"GDS SP#1 seasonal Distribution rate Nov-Apr "&amp;Inputs!$D$10)&amp;", tariff page "&amp;Inputs!B12</f>
        <v>GDS SP#1 seasonal Distribution rate May-Oct 0.0647, tariff page 46</v>
      </c>
      <c r="C45" s="2"/>
      <c r="D45" s="5"/>
      <c r="E45" s="2"/>
      <c r="F45" s="2"/>
      <c r="G45" s="2"/>
      <c r="H45" s="2"/>
      <c r="I45" s="2"/>
      <c r="J45" s="2"/>
      <c r="K45" s="2"/>
    </row>
    <row r="46" spans="2:11" x14ac:dyDescent="0.2">
      <c r="B46" s="58" t="str">
        <f>"GDS SP#2 EDS - Distribution rate is equal to 50% of GDS Distribution rate, tariff page "&amp;Inputs!$B$11</f>
        <v>GDS SP#2 EDS - Distribution rate is equal to 50% of GDS Distribution rate, tariff page 47</v>
      </c>
      <c r="C46" s="2"/>
      <c r="D46" s="5"/>
      <c r="E46" s="2"/>
      <c r="F46" s="2"/>
      <c r="G46" s="2"/>
      <c r="H46" s="2"/>
      <c r="I46" s="2"/>
      <c r="J46" s="2"/>
      <c r="K46" s="2"/>
    </row>
    <row r="47" spans="2:11" ht="13.5" thickBot="1" x14ac:dyDescent="0.25">
      <c r="B47" s="59" t="str">
        <f>IF(Inputs!$G$12&lt;Inputs!$G$10,"GDS SP#1 seasonal IIP rate May-Oct "&amp;Inputs!$G$12,"GDS SP#1 seasonal IIP rate Nov-Apr "&amp;Inputs!$G$10)&amp;", tariff page "&amp;D19</f>
        <v>GDS SP#1 seasonal IIP rate May-Oct 0.0031, tariff page 126</v>
      </c>
      <c r="C47" s="4"/>
      <c r="D47" s="3"/>
      <c r="E47" s="2"/>
      <c r="F47" s="2"/>
      <c r="G47" s="2"/>
      <c r="H47" s="2"/>
      <c r="I47" s="2"/>
      <c r="J47" s="2"/>
      <c r="K47" s="2"/>
    </row>
    <row r="48" spans="2:11" x14ac:dyDescent="0.2">
      <c r="B48" s="2"/>
      <c r="C48" s="2"/>
      <c r="D48" s="2"/>
      <c r="E48" s="2"/>
      <c r="F48" s="2"/>
      <c r="G48" s="2"/>
      <c r="H48" s="2"/>
      <c r="I48" s="2"/>
      <c r="J48" s="2"/>
      <c r="K48" s="2"/>
    </row>
    <row r="49" x14ac:dyDescent="0.2"/>
    <row r="50" x14ac:dyDescent="0.2"/>
    <row r="5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69"/>
  <sheetViews>
    <sheetView topLeftCell="A7" zoomScale="90" zoomScaleNormal="90" workbookViewId="0"/>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59</v>
      </c>
      <c r="D8" s="21" t="s">
        <v>49</v>
      </c>
      <c r="E8" s="20"/>
      <c r="F8" s="20"/>
      <c r="G8" s="20"/>
      <c r="H8" s="20"/>
      <c r="I8" s="20"/>
      <c r="J8" s="20"/>
      <c r="K8" s="2"/>
    </row>
    <row r="9" spans="1:13" x14ac:dyDescent="0.2">
      <c r="B9" s="6"/>
      <c r="C9" s="45" t="str">
        <f>Inputs!$A$3</f>
        <v>As of 10/1/2023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74</v>
      </c>
      <c r="C13" s="40">
        <f>VLOOKUP($C$8,Inputs!$A$7:$O$21,Inputs!$C$1)</f>
        <v>0.3826</v>
      </c>
      <c r="D13" s="43">
        <f>VLOOKUP($C$8,Inputs!$A$7:$O$21,Inputs!$B$1)</f>
        <v>55</v>
      </c>
      <c r="E13" s="2"/>
      <c r="F13" s="2"/>
      <c r="G13" s="2"/>
      <c r="H13" s="2"/>
      <c r="I13" s="2"/>
      <c r="J13" s="2"/>
      <c r="K13" s="2"/>
    </row>
    <row r="14" spans="1:13" x14ac:dyDescent="0.2">
      <c r="B14" s="14" t="s">
        <v>73</v>
      </c>
      <c r="C14" s="55">
        <f>VLOOKUP($C$8,Inputs!$A$7:$O$21,Inputs!$E$1)</f>
        <v>0.46110000000000001</v>
      </c>
      <c r="D14" s="43">
        <f>VLOOKUP($C$8,Inputs!$A$7:$O$21,Inputs!$B$1)</f>
        <v>55</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0.40129999999999999</v>
      </c>
      <c r="D16" s="7">
        <f>VLOOKUP($C$8,Inputs!$A$7:$O$21,Inputs!$B$1)</f>
        <v>55</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46" t="s">
        <v>20</v>
      </c>
      <c r="D18" s="44" t="s">
        <v>20</v>
      </c>
      <c r="E18" s="2"/>
      <c r="F18" s="2"/>
      <c r="G18" s="2"/>
      <c r="H18" s="2"/>
      <c r="I18" s="2"/>
      <c r="J18" s="2"/>
      <c r="K18" s="2"/>
    </row>
    <row r="19" spans="2:11" x14ac:dyDescent="0.2">
      <c r="B19" s="13" t="s">
        <v>2</v>
      </c>
      <c r="C19" s="8">
        <f>VLOOKUP($C$8,Inputs!$A$7:$O$21,Inputs!$G$1)</f>
        <v>6.4399999999999999E-2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40">
        <f>VLOOKUP($C$8,Inputs!$A$7:$O$21,Inputs!$J$1)</f>
        <v>4.5999999999999999E-2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0.53520000000000001</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81</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60" t="s">
        <v>78</v>
      </c>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D3FB6-615E-42EA-86DE-B4122865CD5D}">
  <sheetPr>
    <tabColor theme="3" tint="0.59999389629810485"/>
  </sheetPr>
  <dimension ref="A1:M69"/>
  <sheetViews>
    <sheetView topLeftCell="A4" zoomScale="90" zoomScaleNormal="90" workbookViewId="0"/>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28</v>
      </c>
      <c r="D8" s="21" t="s">
        <v>49</v>
      </c>
      <c r="E8" s="20"/>
      <c r="F8" s="20"/>
      <c r="G8" s="20"/>
      <c r="H8" s="20"/>
      <c r="I8" s="20"/>
      <c r="J8" s="20"/>
      <c r="K8" s="2"/>
    </row>
    <row r="9" spans="1:13" x14ac:dyDescent="0.2">
      <c r="B9" s="6"/>
      <c r="C9" s="45" t="str">
        <f>Inputs!$A$3</f>
        <v>As of 10/1/2023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405.18</v>
      </c>
      <c r="D13" s="43">
        <f>VLOOKUP($C$8,Inputs!$A$7:$O$21,Inputs!$B$1)</f>
        <v>59</v>
      </c>
      <c r="E13" s="2"/>
      <c r="F13" s="2"/>
      <c r="G13" s="2"/>
      <c r="H13" s="2"/>
      <c r="I13" s="2"/>
      <c r="J13" s="2"/>
      <c r="K13" s="2"/>
    </row>
    <row r="14" spans="1:13" x14ac:dyDescent="0.2">
      <c r="B14" s="14" t="s">
        <v>5</v>
      </c>
      <c r="C14" s="54">
        <f>VLOOKUP($C$8,Inputs!$A$7:$O$21,Inputs!$E$1)</f>
        <v>1.8660000000000001</v>
      </c>
      <c r="D14" s="43">
        <f>VLOOKUP($C$8,Inputs!$A$7:$O$21,Inputs!$B$1)</f>
        <v>59</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3.7100000000000001E-2</v>
      </c>
      <c r="D16" s="7">
        <f>VLOOKUP($C$8,Inputs!$A$7:$O$21,Inputs!$B$1)</f>
        <v>59</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31" t="s">
        <v>20</v>
      </c>
      <c r="D18" s="56" t="s">
        <v>20</v>
      </c>
      <c r="E18" s="2"/>
      <c r="F18" s="2"/>
      <c r="G18" s="2"/>
      <c r="H18" s="2"/>
      <c r="I18" s="2"/>
      <c r="J18" s="2"/>
      <c r="K18" s="2"/>
    </row>
    <row r="19" spans="2:11" x14ac:dyDescent="0.2">
      <c r="B19" s="13" t="s">
        <v>2</v>
      </c>
      <c r="C19" s="8">
        <f>VLOOKUP($C$8,Inputs!$A$7:$O$21,Inputs!$G$1)</f>
        <v>9.9000000000000008E-3</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40">
        <f>VLOOKUP($C$8,Inputs!$A$7:$O$21,Inputs!$J$1)</f>
        <v>4.5999999999999999E-2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0.53520000000000001</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9D3EB-63D8-4B96-B375-0DBF124BA133}">
  <sheetPr>
    <tabColor theme="3" tint="0.59999389629810485"/>
  </sheetPr>
  <dimension ref="A1:M69"/>
  <sheetViews>
    <sheetView topLeftCell="A4" zoomScale="90" zoomScaleNormal="90" workbookViewId="0"/>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52</v>
      </c>
      <c r="D8" s="21" t="s">
        <v>49</v>
      </c>
      <c r="E8" s="20"/>
      <c r="F8" s="20"/>
      <c r="G8" s="20"/>
      <c r="H8" s="20"/>
      <c r="I8" s="20"/>
      <c r="J8" s="20"/>
      <c r="K8" s="2"/>
    </row>
    <row r="9" spans="1:13" x14ac:dyDescent="0.2">
      <c r="B9" s="6"/>
      <c r="C9" s="45" t="str">
        <f>Inputs!$A$3</f>
        <v>As of 10/1/2023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101.29</v>
      </c>
      <c r="D13" s="43">
        <f>VLOOKUP($C$8,Inputs!$A$7:$O$21,Inputs!$B$1)</f>
        <v>65</v>
      </c>
      <c r="E13" s="2"/>
      <c r="F13" s="2"/>
      <c r="G13" s="2"/>
      <c r="H13" s="2"/>
      <c r="I13" s="2"/>
      <c r="J13" s="2"/>
      <c r="K13" s="2"/>
    </row>
    <row r="14" spans="1:13" x14ac:dyDescent="0.2">
      <c r="B14" s="14" t="s">
        <v>5</v>
      </c>
      <c r="C14" s="54">
        <f>VLOOKUP($C$8,Inputs!$A$7:$O$21,Inputs!$E$1)</f>
        <v>0.8</v>
      </c>
      <c r="D14" s="43">
        <f>VLOOKUP($C$8,Inputs!$A$7:$O$21,Inputs!$B$1)</f>
        <v>65</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4.2099999999999999E-2</v>
      </c>
      <c r="D16" s="7">
        <f>VLOOKUP($C$8,Inputs!$A$7:$O$21,Inputs!$B$1)</f>
        <v>65</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31" t="s">
        <v>20</v>
      </c>
      <c r="D18" s="56" t="s">
        <v>20</v>
      </c>
      <c r="E18" s="2"/>
      <c r="F18" s="2"/>
      <c r="G18" s="2"/>
      <c r="H18" s="2"/>
      <c r="I18" s="2"/>
      <c r="J18" s="2"/>
      <c r="K18" s="2"/>
    </row>
    <row r="19" spans="2:11" x14ac:dyDescent="0.2">
      <c r="B19" s="13" t="s">
        <v>2</v>
      </c>
      <c r="C19" s="8">
        <f>VLOOKUP($C$8,Inputs!$A$7:$O$21,Inputs!$G$1)</f>
        <v>2.75E-2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40">
        <f>VLOOKUP($C$8,Inputs!$A$7:$O$21,Inputs!$J$1)</f>
        <v>4.5999999999999999E-2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0.53520000000000001</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DBE08-368B-47D8-98A9-C1D8A60BA9BF}">
  <sheetPr>
    <tabColor theme="3" tint="0.59999389629810485"/>
  </sheetPr>
  <dimension ref="A1:M69"/>
  <sheetViews>
    <sheetView topLeftCell="A4" zoomScale="90" zoomScaleNormal="90" workbookViewId="0"/>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54</v>
      </c>
      <c r="D8" s="21" t="s">
        <v>49</v>
      </c>
      <c r="E8" s="20"/>
      <c r="F8" s="20"/>
      <c r="G8" s="20"/>
      <c r="H8" s="20"/>
      <c r="I8" s="20"/>
      <c r="J8" s="20"/>
      <c r="K8" s="2"/>
    </row>
    <row r="9" spans="1:13" x14ac:dyDescent="0.2">
      <c r="B9" s="6"/>
      <c r="C9" s="45" t="str">
        <f>Inputs!$A$3</f>
        <v>As of 10/1/2023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1" t="s">
        <v>20</v>
      </c>
      <c r="D13" s="56" t="s">
        <v>20</v>
      </c>
      <c r="E13" s="2"/>
      <c r="F13" s="2"/>
      <c r="G13" s="2"/>
      <c r="H13" s="2"/>
      <c r="I13" s="2"/>
      <c r="J13" s="2"/>
      <c r="K13" s="2"/>
    </row>
    <row r="14" spans="1:13" x14ac:dyDescent="0.2">
      <c r="B14" s="14" t="s">
        <v>5</v>
      </c>
      <c r="C14" s="31" t="s">
        <v>20</v>
      </c>
      <c r="D14" s="56" t="s">
        <v>20</v>
      </c>
      <c r="E14" s="2"/>
      <c r="F14" s="2"/>
      <c r="G14" s="2"/>
      <c r="H14" s="2"/>
      <c r="I14" s="2"/>
      <c r="J14" s="2"/>
      <c r="K14" s="2"/>
    </row>
    <row r="15" spans="1:13" x14ac:dyDescent="0.2">
      <c r="B15" s="15" t="s">
        <v>4</v>
      </c>
      <c r="C15" s="2"/>
      <c r="D15" s="5"/>
      <c r="E15" s="2"/>
      <c r="F15" s="2"/>
      <c r="G15" s="2"/>
      <c r="H15" s="2"/>
      <c r="I15" s="2"/>
      <c r="J15" s="2"/>
      <c r="K15" s="2"/>
    </row>
    <row r="16" spans="1:13" x14ac:dyDescent="0.2">
      <c r="B16" s="10" t="s">
        <v>79</v>
      </c>
      <c r="C16" s="8">
        <f>VLOOKUP($C$8,Inputs!$A$7:$O$21,Inputs!$D$1)</f>
        <v>9.94</v>
      </c>
      <c r="D16" s="7">
        <f>VLOOKUP($C$8,Inputs!$A$7:$O$21,Inputs!$B$1)</f>
        <v>68</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31" t="s">
        <v>20</v>
      </c>
      <c r="D18" s="56" t="s">
        <v>20</v>
      </c>
      <c r="E18" s="2"/>
      <c r="F18" s="2"/>
      <c r="G18" s="2"/>
      <c r="H18" s="2"/>
      <c r="I18" s="2"/>
      <c r="J18" s="2"/>
      <c r="K18" s="2"/>
    </row>
    <row r="19" spans="2:11" x14ac:dyDescent="0.2">
      <c r="B19" s="13" t="s">
        <v>2</v>
      </c>
      <c r="C19" s="8">
        <f>VLOOKUP($C$8,Inputs!$A$7:$O$21,Inputs!$G$1)</f>
        <v>3.3300000000000003E-2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40">
        <f>VLOOKUP($C$8,Inputs!$A$7:$O$21,Inputs!$J$1)</f>
        <v>4.5999999999999999E-2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66</v>
      </c>
      <c r="C24" s="40">
        <f>VLOOKUP($C$8,Inputs!$A$7:$O$21,Inputs!$K$1)</f>
        <v>0.26919999999999999</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80</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8E3A6-5EFE-4673-A2B8-4B91EEC9CC39}">
  <sheetPr>
    <tabColor theme="3" tint="0.59999389629810485"/>
  </sheetPr>
  <dimension ref="A1:M69"/>
  <sheetViews>
    <sheetView topLeftCell="A4" zoomScale="90" zoomScaleNormal="90" workbookViewId="0"/>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51</v>
      </c>
      <c r="D8" s="21" t="s">
        <v>49</v>
      </c>
      <c r="E8" s="20"/>
      <c r="F8" s="20"/>
      <c r="G8" s="20"/>
      <c r="H8" s="20"/>
      <c r="I8" s="20"/>
      <c r="J8" s="20"/>
      <c r="K8" s="2"/>
    </row>
    <row r="9" spans="1:13" x14ac:dyDescent="0.2">
      <c r="B9" s="6"/>
      <c r="C9" s="45" t="str">
        <f>Inputs!$A$3</f>
        <v>As of 10/1/2023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154.16999999999999</v>
      </c>
      <c r="D13" s="43">
        <f>VLOOKUP($C$8,Inputs!$A$7:$O$21,Inputs!$B$1)</f>
        <v>69</v>
      </c>
      <c r="E13" s="2"/>
      <c r="F13" s="2"/>
      <c r="G13" s="2"/>
      <c r="H13" s="2"/>
      <c r="I13" s="2"/>
      <c r="J13" s="2"/>
      <c r="K13" s="2"/>
    </row>
    <row r="14" spans="1:13" x14ac:dyDescent="0.2">
      <c r="B14" s="14" t="s">
        <v>5</v>
      </c>
      <c r="C14" s="42" t="s">
        <v>20</v>
      </c>
      <c r="D14" s="44" t="s">
        <v>20</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3.2000000000000001E-2</v>
      </c>
      <c r="D16" s="7">
        <f>VLOOKUP($C$8,Inputs!$A$7:$O$21,Inputs!$B$1)</f>
        <v>69</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42" t="s">
        <v>20</v>
      </c>
      <c r="D18" s="44" t="s">
        <v>20</v>
      </c>
      <c r="E18" s="2"/>
      <c r="F18" s="2"/>
      <c r="G18" s="2"/>
      <c r="H18" s="2"/>
      <c r="I18" s="2"/>
      <c r="J18" s="2"/>
      <c r="K18" s="2"/>
    </row>
    <row r="19" spans="2:11" x14ac:dyDescent="0.2">
      <c r="B19" s="13" t="s">
        <v>2</v>
      </c>
      <c r="C19" s="42" t="s">
        <v>20</v>
      </c>
      <c r="D19" s="44" t="s">
        <v>20</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42" t="s">
        <v>20</v>
      </c>
      <c r="D21" s="44" t="s">
        <v>20</v>
      </c>
      <c r="E21" s="2"/>
      <c r="F21" s="2"/>
      <c r="G21" s="2"/>
      <c r="H21" s="2"/>
      <c r="I21" s="2"/>
      <c r="J21" s="2"/>
      <c r="K21" s="2"/>
    </row>
    <row r="22" spans="2:11" x14ac:dyDescent="0.2">
      <c r="B22" s="13" t="s">
        <v>1</v>
      </c>
      <c r="C22" s="40">
        <f>VLOOKUP($C$8,Inputs!$A$7:$O$21,Inputs!$J$1)</f>
        <v>4.5999999999999999E-2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0.53520000000000001</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t="s">
        <v>82</v>
      </c>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Inputs</vt:lpstr>
      <vt:lpstr>RDS</vt:lpstr>
      <vt:lpstr>SGS</vt:lpstr>
      <vt:lpstr>GDS</vt:lpstr>
      <vt:lpstr>NGV</vt:lpstr>
      <vt:lpstr>LVD</vt:lpstr>
      <vt:lpstr>EGF</vt:lpstr>
      <vt:lpstr>GLS</vt:lpstr>
      <vt:lpstr>CSI</vt:lpstr>
      <vt:lpstr>IS</vt:lpstr>
      <vt:lpstr>CS</vt:lpstr>
      <vt:lpstr>ITS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Potanovich, Susan</cp:lastModifiedBy>
  <cp:lastPrinted>2023-06-08T14:38:45Z</cp:lastPrinted>
  <dcterms:created xsi:type="dcterms:W3CDTF">2023-06-02T21:09:13Z</dcterms:created>
  <dcterms:modified xsi:type="dcterms:W3CDTF">2024-01-18T18:05:57Z</dcterms:modified>
</cp:coreProperties>
</file>