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uthjerseyindustries-my.sharepoint.com/personal/jvanore2_sjindustries_com/Documents/Desktop/"/>
    </mc:Choice>
  </mc:AlternateContent>
  <xr:revisionPtr revIDLastSave="331" documentId="8_{93B19C1F-DAEC-4BB8-89AC-3B7CFA5AB915}" xr6:coauthVersionLast="47" xr6:coauthVersionMax="47" xr10:uidLastSave="{621B6C69-5988-424F-B30A-ACE2F89F6EB2}"/>
  <bookViews>
    <workbookView xWindow="-120" yWindow="-120" windowWidth="29040" windowHeight="15840" xr2:uid="{964D91F1-5D62-4C9D-8FF7-1953476D83F9}"/>
  </bookViews>
  <sheets>
    <sheet name="Template - Oct" sheetId="1" r:id="rId1"/>
    <sheet name="Template - Nov" sheetId="16" r:id="rId2"/>
    <sheet name="Template - Dec" sheetId="17" r:id="rId3"/>
    <sheet name="April 22 Billed Sales DTs" sheetId="13" state="hidden" r:id="rId4"/>
    <sheet name=" March 22 Unbilled JE" sheetId="14" state="hidden" r:id="rId5"/>
    <sheet name="April 22 Unbilled JE" sheetId="15" state="hidden" r:id="rId6"/>
  </sheets>
  <externalReferences>
    <externalReference r:id="rId7"/>
    <externalReference r:id="rId8"/>
    <externalReference r:id="rId9"/>
  </externalReferences>
  <definedNames>
    <definedName name="_2SCH2202_DTS" localSheetId="5">#REF!</definedName>
    <definedName name="_2SCH2202_DTS">#REF!</definedName>
    <definedName name="_3SCH2501_JE" localSheetId="5">#REF!</definedName>
    <definedName name="_3SCH2501_JE">#REF!</definedName>
    <definedName name="_4TEFA_ADJ" localSheetId="5">'[1]UNBILLED ADJ'!#REF!</definedName>
    <definedName name="_4TEFA_ADJ">'[2]UNBILLED ADJ'!#REF!</definedName>
    <definedName name="_xlnm._FilterDatabase" localSheetId="3" hidden="1">'April 22 Billed Sales DTs'!$A$20:$L$116</definedName>
    <definedName name="_SCH2202" localSheetId="5">#REF!</definedName>
    <definedName name="_SCH2202">#REF!</definedName>
    <definedName name="_xlnm.Print_Area" localSheetId="4">' March 22 Unbilled JE'!$A$1:$I$115</definedName>
    <definedName name="_xlnm.Print_Area" localSheetId="5">'April 22 Unbilled JE'!$A$1:$I$115</definedName>
    <definedName name="Sales___Use_Tax">[3]Input!$I$81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7" l="1"/>
  <c r="D12" i="17"/>
  <c r="D22" i="17" l="1"/>
  <c r="D11" i="17" l="1"/>
  <c r="D21" i="17" l="1"/>
  <c r="D10" i="17"/>
  <c r="I23" i="17" l="1"/>
  <c r="H23" i="17"/>
  <c r="G23" i="17"/>
  <c r="I22" i="17"/>
  <c r="H22" i="17"/>
  <c r="G22" i="17"/>
  <c r="I21" i="17"/>
  <c r="H21" i="17"/>
  <c r="G21" i="17"/>
  <c r="I12" i="17"/>
  <c r="H12" i="17"/>
  <c r="G12" i="17"/>
  <c r="I11" i="17"/>
  <c r="H11" i="17"/>
  <c r="G11" i="17"/>
  <c r="I10" i="17"/>
  <c r="H10" i="17"/>
  <c r="G10" i="17"/>
  <c r="D23" i="16"/>
  <c r="D12" i="16"/>
  <c r="D22" i="16" l="1"/>
  <c r="D11" i="16"/>
  <c r="D21" i="16" l="1"/>
  <c r="D10" i="16"/>
  <c r="I23" i="16" l="1"/>
  <c r="H23" i="16"/>
  <c r="G23" i="16"/>
  <c r="I22" i="16"/>
  <c r="H22" i="16"/>
  <c r="G22" i="16"/>
  <c r="I21" i="16"/>
  <c r="H21" i="16"/>
  <c r="G21" i="16"/>
  <c r="I12" i="16"/>
  <c r="H12" i="16"/>
  <c r="G12" i="16"/>
  <c r="I11" i="16"/>
  <c r="H11" i="16"/>
  <c r="G11" i="16"/>
  <c r="I10" i="16"/>
  <c r="H10" i="16"/>
  <c r="G10" i="16"/>
  <c r="D23" i="1"/>
  <c r="D12" i="1"/>
  <c r="D22" i="1" l="1"/>
  <c r="D11" i="1"/>
  <c r="D21" i="1" l="1"/>
  <c r="D10" i="1"/>
  <c r="I23" i="1" l="1"/>
  <c r="H23" i="1"/>
  <c r="G23" i="1"/>
  <c r="I22" i="1"/>
  <c r="H22" i="1"/>
  <c r="G22" i="1"/>
  <c r="I21" i="1"/>
  <c r="H21" i="1"/>
  <c r="G21" i="1"/>
  <c r="I12" i="1"/>
  <c r="H12" i="1"/>
  <c r="G12" i="1"/>
  <c r="I11" i="1"/>
  <c r="H11" i="1"/>
  <c r="G11" i="1"/>
  <c r="I10" i="1"/>
  <c r="H10" i="1"/>
  <c r="G10" i="1"/>
  <c r="D16" i="17" l="1"/>
  <c r="C16" i="17"/>
  <c r="I16" i="17"/>
  <c r="H16" i="17"/>
  <c r="G16" i="17"/>
  <c r="E16" i="17"/>
  <c r="D18" i="16" l="1"/>
  <c r="D17" i="16"/>
  <c r="C18" i="16"/>
  <c r="D16" i="16" l="1"/>
  <c r="C17" i="16"/>
  <c r="C16" i="16"/>
  <c r="D18" i="1" l="1"/>
  <c r="C18" i="1"/>
  <c r="D17" i="1" l="1"/>
  <c r="C17" i="1"/>
  <c r="D16" i="1" l="1"/>
  <c r="C16" i="1" l="1"/>
  <c r="D18" i="17"/>
  <c r="C18" i="17"/>
  <c r="D17" i="17"/>
  <c r="C17" i="17"/>
  <c r="I18" i="17"/>
  <c r="H18" i="17"/>
  <c r="G18" i="17"/>
  <c r="E18" i="17"/>
  <c r="I17" i="17"/>
  <c r="H17" i="17"/>
  <c r="G17" i="17"/>
  <c r="E17" i="17"/>
  <c r="I18" i="16" l="1"/>
  <c r="H18" i="16"/>
  <c r="G18" i="16"/>
  <c r="E18" i="16"/>
  <c r="I17" i="16" l="1"/>
  <c r="H17" i="16"/>
  <c r="G17" i="16"/>
  <c r="E17" i="16"/>
  <c r="I18" i="1" l="1"/>
  <c r="H18" i="1"/>
  <c r="G18" i="1"/>
  <c r="E18" i="1"/>
  <c r="I17" i="1"/>
  <c r="H17" i="1"/>
  <c r="G17" i="1"/>
  <c r="E17" i="1"/>
  <c r="I16" i="16" l="1"/>
  <c r="H16" i="16"/>
  <c r="G16" i="16"/>
  <c r="E16" i="16"/>
  <c r="I16" i="1" l="1"/>
  <c r="H16" i="1"/>
  <c r="G16" i="1"/>
  <c r="E16" i="1"/>
  <c r="D74" i="15" l="1"/>
  <c r="E76" i="15" s="1"/>
  <c r="C67" i="15"/>
  <c r="G60" i="15"/>
  <c r="E60" i="15"/>
  <c r="G58" i="15"/>
  <c r="E58" i="15"/>
  <c r="G56" i="15"/>
  <c r="E56" i="15"/>
  <c r="G54" i="15"/>
  <c r="E54" i="15"/>
  <c r="G52" i="15"/>
  <c r="E52" i="15"/>
  <c r="G50" i="15"/>
  <c r="E50" i="15"/>
  <c r="G48" i="15"/>
  <c r="E48" i="15"/>
  <c r="G46" i="15"/>
  <c r="E46" i="15"/>
  <c r="G44" i="15"/>
  <c r="E44" i="15"/>
  <c r="G42" i="15"/>
  <c r="E42" i="15"/>
  <c r="G40" i="15"/>
  <c r="E40" i="15"/>
  <c r="G38" i="15"/>
  <c r="E38" i="15"/>
  <c r="G36" i="15"/>
  <c r="E36" i="15"/>
  <c r="G34" i="15"/>
  <c r="E34" i="15"/>
  <c r="G32" i="15"/>
  <c r="E32" i="15"/>
  <c r="G30" i="15"/>
  <c r="E30" i="15"/>
  <c r="G28" i="15"/>
  <c r="E28" i="15"/>
  <c r="G26" i="15"/>
  <c r="E26" i="15"/>
  <c r="G24" i="15"/>
  <c r="E24" i="15"/>
  <c r="G22" i="15"/>
  <c r="E22" i="15"/>
  <c r="G20" i="15"/>
  <c r="E20" i="15"/>
  <c r="G18" i="15"/>
  <c r="E18" i="15"/>
  <c r="G16" i="15"/>
  <c r="E16" i="15"/>
  <c r="G14" i="15"/>
  <c r="E14" i="15"/>
  <c r="G12" i="15"/>
  <c r="E12" i="15"/>
  <c r="D10" i="15"/>
  <c r="D62" i="15" s="1"/>
  <c r="C3" i="15"/>
  <c r="D74" i="14"/>
  <c r="E76" i="14" s="1"/>
  <c r="C67" i="14"/>
  <c r="G60" i="14"/>
  <c r="E60" i="14"/>
  <c r="G58" i="14"/>
  <c r="E58" i="14"/>
  <c r="G56" i="14"/>
  <c r="E56" i="14"/>
  <c r="G54" i="14"/>
  <c r="E54" i="14"/>
  <c r="G52" i="14"/>
  <c r="E52" i="14"/>
  <c r="G50" i="14"/>
  <c r="E50" i="14"/>
  <c r="G48" i="14"/>
  <c r="E48" i="14"/>
  <c r="G46" i="14"/>
  <c r="E46" i="14"/>
  <c r="G44" i="14"/>
  <c r="E44" i="14"/>
  <c r="G42" i="14"/>
  <c r="E42" i="14"/>
  <c r="G40" i="14"/>
  <c r="E40" i="14"/>
  <c r="G38" i="14"/>
  <c r="E38" i="14"/>
  <c r="G36" i="14"/>
  <c r="E36" i="14"/>
  <c r="G34" i="14"/>
  <c r="E34" i="14"/>
  <c r="G32" i="14"/>
  <c r="E32" i="14"/>
  <c r="G30" i="14"/>
  <c r="E30" i="14"/>
  <c r="G28" i="14"/>
  <c r="E28" i="14"/>
  <c r="G26" i="14"/>
  <c r="E26" i="14"/>
  <c r="G24" i="14"/>
  <c r="E24" i="14"/>
  <c r="G22" i="14"/>
  <c r="E22" i="14"/>
  <c r="G20" i="14"/>
  <c r="E20" i="14"/>
  <c r="G18" i="14"/>
  <c r="E18" i="14"/>
  <c r="G16" i="14"/>
  <c r="E16" i="14"/>
  <c r="G14" i="14"/>
  <c r="E14" i="14"/>
  <c r="G12" i="14"/>
  <c r="E12" i="14"/>
  <c r="D10" i="14"/>
  <c r="D62" i="14" s="1"/>
  <c r="C3" i="14"/>
  <c r="L118" i="13"/>
  <c r="L113" i="13"/>
  <c r="E62" i="14" l="1"/>
  <c r="G62" i="15"/>
  <c r="L115" i="13" s="1"/>
  <c r="K12" i="14"/>
  <c r="L119" i="13" s="1"/>
  <c r="I121" i="13" s="1"/>
  <c r="E62" i="15"/>
  <c r="G62" i="14"/>
  <c r="J12" i="15"/>
  <c r="I117" i="13" l="1"/>
  <c r="K129" i="13"/>
  <c r="L120" i="13"/>
  <c r="I122" i="13" s="1"/>
  <c r="L114" i="13"/>
  <c r="I116" i="13" l="1"/>
  <c r="K128" i="13"/>
  <c r="L116" i="13"/>
  <c r="K127" i="13" s="1"/>
  <c r="K130" i="13" s="1"/>
  <c r="L121" i="13"/>
  <c r="I120" i="13" s="1"/>
  <c r="M121" i="13" l="1"/>
  <c r="I123" i="13"/>
  <c r="M116" i="13"/>
  <c r="I115" i="13"/>
  <c r="I118" i="13" s="1"/>
  <c r="L123" i="13"/>
  <c r="M123" i="13" l="1"/>
  <c r="I125" i="13"/>
</calcChain>
</file>

<file path=xl/sharedStrings.xml><?xml version="1.0" encoding="utf-8"?>
<sst xmlns="http://schemas.openxmlformats.org/spreadsheetml/2006/main" count="1190" uniqueCount="221">
  <si>
    <r>
      <t xml:space="preserve">1  </t>
    </r>
    <r>
      <rPr>
        <sz val="11"/>
        <color theme="1"/>
        <rFont val="Calibri"/>
        <family val="2"/>
        <scheme val="minor"/>
      </rPr>
      <t>Defined the same</t>
    </r>
  </si>
  <si>
    <t>Same Month, 2019</t>
  </si>
  <si>
    <t>Same Month, PY</t>
  </si>
  <si>
    <t>Current Month</t>
  </si>
  <si>
    <t>Total</t>
  </si>
  <si>
    <t>Residential</t>
  </si>
  <si>
    <t>Demand</t>
  </si>
  <si>
    <t>Supply</t>
  </si>
  <si>
    <t>Total Revenue (Billed, Unbilled and Alt Revenue)</t>
  </si>
  <si>
    <t>Send Out (Billed and Unbilled volumes)</t>
  </si>
  <si>
    <r>
      <t>Revenue</t>
    </r>
    <r>
      <rPr>
        <b/>
        <vertAlign val="superscript"/>
        <sz val="11"/>
        <color theme="1"/>
        <rFont val="Calibri"/>
        <family val="2"/>
        <scheme val="minor"/>
      </rPr>
      <t xml:space="preserve"> 1</t>
    </r>
  </si>
  <si>
    <r>
      <t xml:space="preserve">Sales Revenue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</si>
  <si>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Revenue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</si>
  <si>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Net Revenue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</si>
  <si>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SJI source data&gt;&gt;</t>
  </si>
  <si>
    <t>SJI responsible party&gt;&gt;</t>
  </si>
  <si>
    <t>Accounting</t>
  </si>
  <si>
    <t>Monthly FERC rpt</t>
  </si>
  <si>
    <t>Cost of Sales FERC 804.0</t>
  </si>
  <si>
    <r>
      <t xml:space="preserve">Non-Residential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</si>
  <si>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 xml:space="preserve">Expenses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</si>
  <si>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Note:  All Non-Residential amounts will be calculated by taking Total Company less Residential amounts</t>
    </r>
  </si>
  <si>
    <r>
      <t xml:space="preserve">2 </t>
    </r>
    <r>
      <rPr>
        <sz val="11"/>
        <color theme="1"/>
        <rFont val="Calibri"/>
        <family val="2"/>
        <scheme val="minor"/>
      </rPr>
      <t xml:space="preserve"> Expenses will be provided in Total only with no breakout between Residential and Non-Residential</t>
    </r>
  </si>
  <si>
    <t>SJI report used to source data&gt;&gt;</t>
  </si>
  <si>
    <t xml:space="preserve">Billed Sales volumes </t>
  </si>
  <si>
    <t>Same Month, PY 2022</t>
  </si>
  <si>
    <t>Current Month - 2023</t>
  </si>
  <si>
    <t>DTS</t>
  </si>
  <si>
    <t>JE -Sales ReportS/Revenue Report All (CCB Transactions)</t>
  </si>
  <si>
    <t>Revenue Report All Parent - Workday(All DTs)/Financials</t>
  </si>
  <si>
    <t>Revenue Report(All) - Parent Account Set</t>
  </si>
  <si>
    <t>Company</t>
  </si>
  <si>
    <t>South Jersey Gas Company</t>
  </si>
  <si>
    <t>Account Translation Rule Set</t>
  </si>
  <si>
    <t>Consolidations</t>
  </si>
  <si>
    <t>Amount Type</t>
  </si>
  <si>
    <t>Activity</t>
  </si>
  <si>
    <t>Ledger</t>
  </si>
  <si>
    <t>Actuals</t>
  </si>
  <si>
    <t>Period</t>
  </si>
  <si>
    <t>FY2022 - April</t>
  </si>
  <si>
    <t>Time Period</t>
  </si>
  <si>
    <t>Current Period</t>
  </si>
  <si>
    <t>Translation Currency</t>
  </si>
  <si>
    <t>USD</t>
  </si>
  <si>
    <t>Balancing Worktags</t>
  </si>
  <si>
    <t>Worktags</t>
  </si>
  <si>
    <t>Report Effective Date</t>
  </si>
  <si>
    <t>Additional Options</t>
  </si>
  <si>
    <t>Book</t>
  </si>
  <si>
    <t>Calculate Current Year Retained Earnings (DO NOT USE)</t>
  </si>
  <si>
    <t>No</t>
  </si>
  <si>
    <t>Calculate Translation Gain or Loss</t>
  </si>
  <si>
    <t>Eliminations Only</t>
  </si>
  <si>
    <t>Perform Intercompany Eliminations</t>
  </si>
  <si>
    <t>Perform Interworktag Eliminations</t>
  </si>
  <si>
    <t>Ledger Account</t>
  </si>
  <si>
    <t xml:space="preserve">ALL </t>
  </si>
  <si>
    <t>Journal Source</t>
  </si>
  <si>
    <t>Revenue Category</t>
  </si>
  <si>
    <t>Revenue Category ID</t>
  </si>
  <si>
    <t>Program</t>
  </si>
  <si>
    <t>Program Reference ID</t>
  </si>
  <si>
    <t>Cost Center</t>
  </si>
  <si>
    <t>Cost Center Reference ID</t>
  </si>
  <si>
    <t>Amount</t>
  </si>
  <si>
    <t>UOM</t>
  </si>
  <si>
    <t>Quantity</t>
  </si>
  <si>
    <t>40100:Residential Gas Revenue</t>
  </si>
  <si>
    <t>40100</t>
  </si>
  <si>
    <t>Netting Journals</t>
  </si>
  <si>
    <t>GLS-Res</t>
  </si>
  <si>
    <t>658</t>
  </si>
  <si>
    <t>(Blank)</t>
  </si>
  <si>
    <t>2-0831 Utility Revenue</t>
  </si>
  <si>
    <t>2-0831</t>
  </si>
  <si>
    <t>Dekatherms</t>
  </si>
  <si>
    <t>RSD-Heat</t>
  </si>
  <si>
    <t>652</t>
  </si>
  <si>
    <t>703 BSC</t>
  </si>
  <si>
    <t>703</t>
  </si>
  <si>
    <t>RSD-Non-Heat</t>
  </si>
  <si>
    <t>647</t>
  </si>
  <si>
    <t>40110:Commercial Gas Revenue</t>
  </si>
  <si>
    <t>40110</t>
  </si>
  <si>
    <t>Electric Generation Service-Large Volume Commerical Heat</t>
  </si>
  <si>
    <t>699</t>
  </si>
  <si>
    <t>General Service Large Volume-Commerical Heat</t>
  </si>
  <si>
    <t>693</t>
  </si>
  <si>
    <t>GLS-Comm</t>
  </si>
  <si>
    <t>657</t>
  </si>
  <si>
    <t>GSD-Comm Heat</t>
  </si>
  <si>
    <t>628</t>
  </si>
  <si>
    <t>GSD-Comm Non-Heat</t>
  </si>
  <si>
    <t>646</t>
  </si>
  <si>
    <t>NGV Company Fueling Station</t>
  </si>
  <si>
    <t>643</t>
  </si>
  <si>
    <t>NGV Customer Fueling Station</t>
  </si>
  <si>
    <t>644</t>
  </si>
  <si>
    <t>40120:Industrial Gas Revenue</t>
  </si>
  <si>
    <t>40120</t>
  </si>
  <si>
    <t>General Service Large Volume-Industrial Heat</t>
  </si>
  <si>
    <t>695</t>
  </si>
  <si>
    <t>General Service Large Volume-Industrial Non-Heat</t>
  </si>
  <si>
    <t>696</t>
  </si>
  <si>
    <t>GSD-Ind Heat</t>
  </si>
  <si>
    <t>632</t>
  </si>
  <si>
    <t>GSD-Ind Non-Heat</t>
  </si>
  <si>
    <t>635</t>
  </si>
  <si>
    <t>LVD-Ind Heat</t>
  </si>
  <si>
    <t>636</t>
  </si>
  <si>
    <t>40130:Transportation Revenue</t>
  </si>
  <si>
    <t>40130</t>
  </si>
  <si>
    <t>EGF-Comm Heat</t>
  </si>
  <si>
    <t>601</t>
  </si>
  <si>
    <t>2-0723 TRANSPORTATION</t>
  </si>
  <si>
    <t>2-0723</t>
  </si>
  <si>
    <t>FTS-Ind Heat</t>
  </si>
  <si>
    <t>608</t>
  </si>
  <si>
    <t>Interruptible Transportation Service - Large Volume Heat</t>
  </si>
  <si>
    <t>704</t>
  </si>
  <si>
    <t>ITS-Ind Heat</t>
  </si>
  <si>
    <t>626</t>
  </si>
  <si>
    <t>Large Volume Cogen - Commercial (LVCS) Transportation Revenue</t>
  </si>
  <si>
    <t>706</t>
  </si>
  <si>
    <t>40140:Nonjurisdictional Gas Revenue</t>
  </si>
  <si>
    <t>40140</t>
  </si>
  <si>
    <t>Nonjurisdictional Gas Revenue</t>
  </si>
  <si>
    <t>648</t>
  </si>
  <si>
    <t>2-0731 Off System</t>
  </si>
  <si>
    <t>2-0731</t>
  </si>
  <si>
    <t>40150:Cogeneration Revenue</t>
  </si>
  <si>
    <t>40150</t>
  </si>
  <si>
    <t>Calpine Revenue</t>
  </si>
  <si>
    <t>692</t>
  </si>
  <si>
    <t>40160:Interruptible Gas Revenue</t>
  </si>
  <si>
    <t>40160</t>
  </si>
  <si>
    <t>IS-Ind Heat</t>
  </si>
  <si>
    <t>638</t>
  </si>
  <si>
    <t>40210:Service and Other Revenue</t>
  </si>
  <si>
    <t>40210</t>
  </si>
  <si>
    <t>Consolidated Billing Charge</t>
  </si>
  <si>
    <t>613</t>
  </si>
  <si>
    <t>Late Payment Fee</t>
  </si>
  <si>
    <t>640</t>
  </si>
  <si>
    <t>Marketer Billing Fees</t>
  </si>
  <si>
    <t>678</t>
  </si>
  <si>
    <t>Service Revenue</t>
  </si>
  <si>
    <t>616</t>
  </si>
  <si>
    <t>Turn-on Charge</t>
  </si>
  <si>
    <t>660</t>
  </si>
  <si>
    <t>40230:Capacity Release and Storage</t>
  </si>
  <si>
    <t>40230</t>
  </si>
  <si>
    <t>Capacity Released &amp; Storage Services</t>
  </si>
  <si>
    <t>600</t>
  </si>
  <si>
    <t>40300:Over/Under Recovered Gas Revenue</t>
  </si>
  <si>
    <t>40300</t>
  </si>
  <si>
    <t>Deferred Revenue</t>
  </si>
  <si>
    <t>704 CIP</t>
  </si>
  <si>
    <t>705 CIP Recoveries</t>
  </si>
  <si>
    <t>705</t>
  </si>
  <si>
    <t>721 Energy Efficiency Tracker</t>
  </si>
  <si>
    <t>721</t>
  </si>
  <si>
    <t>722 Energy Efficiency Tracker Recoveries</t>
  </si>
  <si>
    <t>722</t>
  </si>
  <si>
    <t>733 Lifeline Credit Program</t>
  </si>
  <si>
    <t>733</t>
  </si>
  <si>
    <t>747 Universal Service Fund Collection</t>
  </si>
  <si>
    <t>747</t>
  </si>
  <si>
    <t>ALL DTS INCLUDING UNBILLED</t>
  </si>
  <si>
    <t>netting journals means it consists of CCB transactions and accruals and accrual reversals</t>
  </si>
  <si>
    <t>there was no breakout at this time in Workday during transition</t>
  </si>
  <si>
    <t>SOUTH JERSEY GAS COMPANY</t>
  </si>
  <si>
    <t>LAWSON: RJ 39</t>
  </si>
  <si>
    <t>PREPARED BY:</t>
  </si>
  <si>
    <t>Jin Shao</t>
  </si>
  <si>
    <t>MONTH ENDED:</t>
  </si>
  <si>
    <t>APPROVED BY:</t>
  </si>
  <si>
    <t>Amanda Seidenberg</t>
  </si>
  <si>
    <t>DT'S ONLY</t>
  </si>
  <si>
    <t>COST</t>
  </si>
  <si>
    <t>EXPENSE</t>
  </si>
  <si>
    <t>AMOUNT</t>
  </si>
  <si>
    <t>CENTER</t>
  </si>
  <si>
    <t>ACCOUNT</t>
  </si>
  <si>
    <t>TYPE</t>
  </si>
  <si>
    <t>DEBIT</t>
  </si>
  <si>
    <t>CREDIT</t>
  </si>
  <si>
    <t>Entry Description</t>
  </si>
  <si>
    <t>Unbilled Revenue</t>
  </si>
  <si>
    <t>831</t>
  </si>
  <si>
    <t>P</t>
  </si>
  <si>
    <t>x</t>
  </si>
  <si>
    <t>rsg unbilled DTS</t>
  </si>
  <si>
    <t>723</t>
  </si>
  <si>
    <t xml:space="preserve"> </t>
  </si>
  <si>
    <t>Proof Entry "Totals Equal"</t>
  </si>
  <si>
    <t>total unbilled-march 22</t>
  </si>
  <si>
    <t>Total DT's</t>
  </si>
  <si>
    <t>LAWSON: RJ 42</t>
  </si>
  <si>
    <t>ENTRY DESCRIPTION</t>
  </si>
  <si>
    <t>COST OF GAS - UNBILLED REVENUE</t>
  </si>
  <si>
    <t>SEE ATTACHED DETAILS.</t>
  </si>
  <si>
    <t>RSG UNBILLED DTS</t>
  </si>
  <si>
    <t>TOTAL UNBILLED DTS</t>
  </si>
  <si>
    <t>Sendout DTS</t>
  </si>
  <si>
    <t>Total Billed Sales &gt;&gt;&gt;</t>
  </si>
  <si>
    <t>NET DTS BILLED SALES</t>
  </si>
  <si>
    <t>OTHER CLASS DTS FOR APRIL 22 - BILLED SALES</t>
  </si>
  <si>
    <t>Billed sales DTs</t>
  </si>
  <si>
    <t>RSG DTS INCLUDING UNBILLED</t>
  </si>
  <si>
    <r>
      <t xml:space="preserve">APRIL 22 UNBILLED DTS - </t>
    </r>
    <r>
      <rPr>
        <b/>
        <sz val="10"/>
        <color rgb="FF000000"/>
        <rFont val="Arial"/>
        <family val="2"/>
      </rPr>
      <t>BACK OUT</t>
    </r>
  </si>
  <si>
    <t>Non Residential Sendout DTS</t>
  </si>
  <si>
    <t>Residential Sendout DTS</t>
  </si>
  <si>
    <t>RSG Only Billed Sales DTS&gt;&gt;</t>
  </si>
  <si>
    <t>APRIL 22 UNBILLED DTS</t>
  </si>
  <si>
    <t xml:space="preserve">MARCH 22 Unbilled DTs reversal </t>
  </si>
  <si>
    <r>
      <t>MARCH 22 Unbilled Dts reversal -</t>
    </r>
    <r>
      <rPr>
        <b/>
        <sz val="10"/>
        <color rgb="FF000000"/>
        <rFont val="Arial"/>
        <family val="2"/>
      </rPr>
      <t>BACK OUT</t>
    </r>
  </si>
  <si>
    <t>Total Sendout DTs</t>
  </si>
  <si>
    <t>SENDOUT DTS</t>
  </si>
  <si>
    <t>NET RSG DTS BILLED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</si>
</sst>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;\(#,##0.00\)"/>
    <numFmt numFmtId="166" formatCode="#,##0.0_);\(#,##0.0\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8"/>
      <color rgb="FFFF0000"/>
      <name val="Wingdings 2"/>
      <family val="1"/>
      <charset val="2"/>
    </font>
    <font>
      <b/>
      <i/>
      <u/>
      <sz val="16"/>
      <color rgb="FF000000"/>
      <name val="Arial"/>
      <family val="2"/>
    </font>
    <font>
      <b/>
      <i/>
      <u/>
      <sz val="16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CC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7" fillId="0" borderId="0"/>
    <xf numFmtId="0" fontId="12" fillId="0" borderId="0"/>
    <xf numFmtId="44" fontId="4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 wrapText="1"/>
    </xf>
    <xf numFmtId="0" fontId="1" fillId="0" borderId="0" xfId="0" applyFont="1" applyAlignment="1">
      <alignment vertical="top"/>
    </xf>
    <xf numFmtId="0" fontId="0" fillId="0" borderId="0" xfId="0" applyFill="1"/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5" borderId="0" xfId="0" applyFill="1" applyAlignment="1">
      <alignment horizontal="center" vertical="top" wrapText="1"/>
    </xf>
    <xf numFmtId="0" fontId="0" fillId="3" borderId="0" xfId="0" applyFill="1" applyAlignment="1">
      <alignment horizontal="center" wrapText="1"/>
    </xf>
    <xf numFmtId="164" fontId="0" fillId="3" borderId="0" xfId="1" applyNumberFormat="1" applyFont="1" applyFill="1" applyAlignment="1">
      <alignment horizontal="center" wrapText="1"/>
    </xf>
    <xf numFmtId="164" fontId="0" fillId="0" borderId="0" xfId="1" applyNumberFormat="1" applyFont="1" applyFill="1"/>
    <xf numFmtId="43" fontId="0" fillId="0" borderId="0" xfId="1" applyFont="1" applyFill="1" applyBorder="1"/>
    <xf numFmtId="0" fontId="8" fillId="6" borderId="0" xfId="2" applyFont="1" applyFill="1" applyAlignment="1">
      <alignment horizontal="left" vertical="top"/>
    </xf>
    <xf numFmtId="0" fontId="8" fillId="7" borderId="0" xfId="2" applyFont="1" applyFill="1" applyAlignment="1">
      <alignment horizontal="left" vertical="top"/>
    </xf>
    <xf numFmtId="0" fontId="8" fillId="3" borderId="0" xfId="2" applyFont="1" applyFill="1" applyAlignment="1">
      <alignment horizontal="left" vertical="top"/>
    </xf>
    <xf numFmtId="0" fontId="7" fillId="0" borderId="0" xfId="2"/>
    <xf numFmtId="0" fontId="9" fillId="0" borderId="0" xfId="2" applyFont="1" applyAlignment="1">
      <alignment vertical="top"/>
    </xf>
    <xf numFmtId="0" fontId="10" fillId="0" borderId="0" xfId="2" applyFont="1" applyAlignment="1">
      <alignment vertical="top" wrapText="1"/>
    </xf>
    <xf numFmtId="0" fontId="7" fillId="7" borderId="0" xfId="2" applyFill="1"/>
    <xf numFmtId="0" fontId="7" fillId="3" borderId="0" xfId="2" applyFill="1"/>
    <xf numFmtId="14" fontId="10" fillId="0" borderId="0" xfId="2" applyNumberFormat="1" applyFont="1" applyAlignment="1">
      <alignment horizontal="right" vertical="top"/>
    </xf>
    <xf numFmtId="0" fontId="10" fillId="0" borderId="0" xfId="2" applyFont="1" applyAlignment="1">
      <alignment vertical="top"/>
    </xf>
    <xf numFmtId="0" fontId="9" fillId="0" borderId="0" xfId="2" applyFont="1" applyAlignment="1">
      <alignment horizontal="center" vertical="top" wrapText="1"/>
    </xf>
    <xf numFmtId="0" fontId="9" fillId="7" borderId="0" xfId="2" applyFont="1" applyFill="1" applyAlignment="1">
      <alignment horizontal="center" vertical="top" wrapText="1"/>
    </xf>
    <xf numFmtId="0" fontId="9" fillId="3" borderId="0" xfId="2" applyFont="1" applyFill="1" applyAlignment="1">
      <alignment horizontal="center" vertical="top" wrapText="1"/>
    </xf>
    <xf numFmtId="0" fontId="10" fillId="7" borderId="0" xfId="2" applyFont="1" applyFill="1" applyAlignment="1">
      <alignment vertical="top" wrapText="1"/>
    </xf>
    <xf numFmtId="0" fontId="10" fillId="3" borderId="0" xfId="2" applyFont="1" applyFill="1" applyAlignment="1">
      <alignment vertical="top" wrapText="1"/>
    </xf>
    <xf numFmtId="165" fontId="10" fillId="0" borderId="0" xfId="2" applyNumberFormat="1" applyFont="1" applyAlignment="1">
      <alignment horizontal="right" vertical="top"/>
    </xf>
    <xf numFmtId="0" fontId="10" fillId="3" borderId="0" xfId="2" applyFont="1" applyFill="1" applyAlignment="1">
      <alignment horizontal="right" vertical="top"/>
    </xf>
    <xf numFmtId="0" fontId="10" fillId="0" borderId="0" xfId="2" applyFont="1" applyAlignment="1">
      <alignment horizontal="right" vertical="top"/>
    </xf>
    <xf numFmtId="0" fontId="10" fillId="3" borderId="2" xfId="2" applyFont="1" applyFill="1" applyBorder="1" applyAlignment="1">
      <alignment horizontal="right" vertical="top"/>
    </xf>
    <xf numFmtId="0" fontId="10" fillId="0" borderId="3" xfId="2" applyFont="1" applyBorder="1" applyAlignment="1">
      <alignment vertical="top" wrapText="1"/>
    </xf>
    <xf numFmtId="0" fontId="10" fillId="7" borderId="3" xfId="2" applyFont="1" applyFill="1" applyBorder="1" applyAlignment="1">
      <alignment vertical="top" wrapText="1"/>
    </xf>
    <xf numFmtId="0" fontId="10" fillId="3" borderId="3" xfId="2" applyFont="1" applyFill="1" applyBorder="1" applyAlignment="1">
      <alignment vertical="top" wrapText="1"/>
    </xf>
    <xf numFmtId="165" fontId="10" fillId="0" borderId="3" xfId="2" applyNumberFormat="1" applyFont="1" applyBorder="1" applyAlignment="1">
      <alignment horizontal="right" vertical="top"/>
    </xf>
    <xf numFmtId="0" fontId="9" fillId="0" borderId="1" xfId="2" applyFont="1" applyBorder="1" applyAlignment="1">
      <alignment vertical="top" wrapText="1"/>
    </xf>
    <xf numFmtId="164" fontId="1" fillId="3" borderId="1" xfId="1" applyNumberFormat="1" applyFont="1" applyFill="1" applyBorder="1" applyAlignment="1">
      <alignment horizontal="right"/>
    </xf>
    <xf numFmtId="0" fontId="11" fillId="0" borderId="1" xfId="2" applyFont="1" applyBorder="1"/>
    <xf numFmtId="164" fontId="11" fillId="3" borderId="1" xfId="2" applyNumberFormat="1" applyFont="1" applyFill="1" applyBorder="1"/>
    <xf numFmtId="0" fontId="13" fillId="0" borderId="0" xfId="3" applyFont="1"/>
    <xf numFmtId="0" fontId="14" fillId="0" borderId="0" xfId="3" applyFont="1"/>
    <xf numFmtId="0" fontId="12" fillId="0" borderId="0" xfId="3"/>
    <xf numFmtId="0" fontId="15" fillId="0" borderId="0" xfId="3" applyFont="1"/>
    <xf numFmtId="0" fontId="13" fillId="0" borderId="0" xfId="3" applyFont="1" applyAlignment="1">
      <alignment horizontal="right"/>
    </xf>
    <xf numFmtId="0" fontId="14" fillId="0" borderId="0" xfId="3" applyFont="1" applyAlignment="1">
      <alignment horizontal="centerContinuous"/>
    </xf>
    <xf numFmtId="17" fontId="14" fillId="0" borderId="0" xfId="3" applyNumberFormat="1" applyFont="1" applyAlignment="1">
      <alignment horizontal="centerContinuous"/>
    </xf>
    <xf numFmtId="0" fontId="14" fillId="0" borderId="4" xfId="3" applyFont="1" applyBorder="1"/>
    <xf numFmtId="0" fontId="13" fillId="0" borderId="2" xfId="3" applyFont="1" applyBorder="1" applyAlignment="1">
      <alignment horizontal="centerContinuous"/>
    </xf>
    <xf numFmtId="0" fontId="14" fillId="0" borderId="2" xfId="3" applyFont="1" applyBorder="1" applyAlignment="1">
      <alignment horizontal="centerContinuous"/>
    </xf>
    <xf numFmtId="0" fontId="13" fillId="0" borderId="0" xfId="3" applyFont="1" applyAlignment="1">
      <alignment horizontal="center"/>
    </xf>
    <xf numFmtId="0" fontId="13" fillId="0" borderId="2" xfId="3" applyFont="1" applyBorder="1" applyAlignment="1">
      <alignment horizontal="center"/>
    </xf>
    <xf numFmtId="0" fontId="13" fillId="0" borderId="0" xfId="3" applyFont="1" applyAlignment="1">
      <alignment horizontal="centerContinuous"/>
    </xf>
    <xf numFmtId="0" fontId="14" fillId="0" borderId="0" xfId="3" applyFont="1" applyAlignment="1">
      <alignment horizontal="center"/>
    </xf>
    <xf numFmtId="39" fontId="13" fillId="0" borderId="0" xfId="3" applyNumberFormat="1" applyFont="1"/>
    <xf numFmtId="39" fontId="14" fillId="0" borderId="0" xfId="3" applyNumberFormat="1" applyFont="1"/>
    <xf numFmtId="39" fontId="13" fillId="3" borderId="0" xfId="3" applyNumberFormat="1" applyFont="1" applyFill="1"/>
    <xf numFmtId="39" fontId="14" fillId="4" borderId="0" xfId="3" applyNumberFormat="1" applyFont="1" applyFill="1"/>
    <xf numFmtId="166" fontId="14" fillId="0" borderId="0" xfId="3" applyNumberFormat="1" applyFont="1"/>
    <xf numFmtId="0" fontId="16" fillId="0" borderId="0" xfId="3" applyFont="1"/>
    <xf numFmtId="39" fontId="12" fillId="4" borderId="0" xfId="3" applyNumberFormat="1" applyFill="1"/>
    <xf numFmtId="0" fontId="12" fillId="4" borderId="0" xfId="3" applyFill="1"/>
    <xf numFmtId="39" fontId="14" fillId="3" borderId="0" xfId="3" applyNumberFormat="1" applyFont="1" applyFill="1"/>
    <xf numFmtId="4" fontId="14" fillId="0" borderId="2" xfId="3" applyNumberFormat="1" applyFont="1" applyBorder="1"/>
    <xf numFmtId="4" fontId="14" fillId="0" borderId="0" xfId="3" applyNumberFormat="1" applyFont="1"/>
    <xf numFmtId="4" fontId="14" fillId="0" borderId="5" xfId="3" applyNumberFormat="1" applyFont="1" applyBorder="1"/>
    <xf numFmtId="39" fontId="14" fillId="4" borderId="6" xfId="3" applyNumberFormat="1" applyFont="1" applyFill="1" applyBorder="1" applyAlignment="1">
      <alignment horizontal="right"/>
    </xf>
    <xf numFmtId="44" fontId="12" fillId="0" borderId="0" xfId="3" applyNumberFormat="1"/>
    <xf numFmtId="39" fontId="12" fillId="0" borderId="0" xfId="3" applyNumberFormat="1"/>
    <xf numFmtId="0" fontId="14" fillId="4" borderId="0" xfId="3" applyFont="1" applyFill="1"/>
    <xf numFmtId="44" fontId="12" fillId="4" borderId="0" xfId="3" applyNumberFormat="1" applyFill="1"/>
    <xf numFmtId="164" fontId="7" fillId="0" borderId="0" xfId="2" applyNumberFormat="1"/>
    <xf numFmtId="164" fontId="0" fillId="3" borderId="8" xfId="1" applyNumberFormat="1" applyFont="1" applyFill="1" applyBorder="1"/>
    <xf numFmtId="164" fontId="7" fillId="3" borderId="8" xfId="1" applyNumberFormat="1" applyFont="1" applyFill="1" applyBorder="1"/>
    <xf numFmtId="37" fontId="7" fillId="3" borderId="8" xfId="2" applyNumberFormat="1" applyFill="1" applyBorder="1"/>
    <xf numFmtId="0" fontId="7" fillId="3" borderId="8" xfId="2" applyFill="1" applyBorder="1"/>
    <xf numFmtId="0" fontId="7" fillId="8" borderId="8" xfId="2" applyFill="1" applyBorder="1"/>
    <xf numFmtId="164" fontId="7" fillId="8" borderId="8" xfId="2" applyNumberFormat="1" applyFill="1" applyBorder="1"/>
    <xf numFmtId="37" fontId="7" fillId="8" borderId="8" xfId="2" applyNumberFormat="1" applyFill="1" applyBorder="1"/>
    <xf numFmtId="164" fontId="7" fillId="8" borderId="8" xfId="1" applyNumberFormat="1" applyFont="1" applyFill="1" applyBorder="1"/>
    <xf numFmtId="164" fontId="7" fillId="8" borderId="9" xfId="2" applyNumberFormat="1" applyFill="1" applyBorder="1"/>
    <xf numFmtId="0" fontId="10" fillId="0" borderId="7" xfId="2" applyFont="1" applyBorder="1" applyAlignment="1">
      <alignment vertical="top" wrapText="1"/>
    </xf>
    <xf numFmtId="0" fontId="10" fillId="0" borderId="8" xfId="2" applyFont="1" applyBorder="1" applyAlignment="1">
      <alignment vertical="top" wrapText="1"/>
    </xf>
    <xf numFmtId="0" fontId="10" fillId="0" borderId="8" xfId="2" applyFont="1" applyBorder="1" applyAlignment="1">
      <alignment wrapText="1"/>
    </xf>
    <xf numFmtId="0" fontId="7" fillId="0" borderId="8" xfId="2" applyBorder="1"/>
    <xf numFmtId="0" fontId="7" fillId="9" borderId="10" xfId="2" applyFill="1" applyBorder="1"/>
    <xf numFmtId="0" fontId="7" fillId="9" borderId="11" xfId="2" applyFill="1" applyBorder="1"/>
    <xf numFmtId="0" fontId="7" fillId="9" borderId="12" xfId="2" applyFill="1" applyBorder="1"/>
    <xf numFmtId="164" fontId="11" fillId="9" borderId="1" xfId="1" applyNumberFormat="1" applyFont="1" applyFill="1" applyBorder="1"/>
    <xf numFmtId="164" fontId="11" fillId="9" borderId="1" xfId="2" applyNumberFormat="1" applyFont="1" applyFill="1" applyBorder="1"/>
    <xf numFmtId="0" fontId="17" fillId="3" borderId="7" xfId="2" applyFont="1" applyFill="1" applyBorder="1" applyAlignment="1">
      <alignment horizontal="right" vertical="top"/>
    </xf>
    <xf numFmtId="0" fontId="18" fillId="8" borderId="7" xfId="2" applyFont="1" applyFill="1" applyBorder="1"/>
    <xf numFmtId="0" fontId="10" fillId="9" borderId="11" xfId="2" applyFont="1" applyFill="1" applyBorder="1" applyAlignment="1">
      <alignment wrapText="1"/>
    </xf>
    <xf numFmtId="0" fontId="11" fillId="9" borderId="7" xfId="2" applyFont="1" applyFill="1" applyBorder="1" applyAlignment="1">
      <alignment horizontal="center"/>
    </xf>
    <xf numFmtId="164" fontId="7" fillId="9" borderId="8" xfId="1" applyNumberFormat="1" applyFont="1" applyFill="1" applyBorder="1"/>
    <xf numFmtId="0" fontId="7" fillId="9" borderId="8" xfId="2" applyFill="1" applyBorder="1"/>
    <xf numFmtId="164" fontId="7" fillId="9" borderId="8" xfId="2" applyNumberFormat="1" applyFill="1" applyBorder="1"/>
    <xf numFmtId="37" fontId="7" fillId="9" borderId="8" xfId="2" applyNumberFormat="1" applyFill="1" applyBorder="1"/>
    <xf numFmtId="0" fontId="7" fillId="9" borderId="9" xfId="2" applyFill="1" applyBorder="1"/>
    <xf numFmtId="0" fontId="11" fillId="9" borderId="13" xfId="2" applyFont="1" applyFill="1" applyBorder="1" applyAlignment="1">
      <alignment wrapText="1"/>
    </xf>
    <xf numFmtId="0" fontId="11" fillId="9" borderId="11" xfId="2" applyFont="1" applyFill="1" applyBorder="1"/>
    <xf numFmtId="164" fontId="7" fillId="0" borderId="2" xfId="2" applyNumberFormat="1" applyBorder="1"/>
    <xf numFmtId="164" fontId="7" fillId="0" borderId="0" xfId="1" applyNumberFormat="1" applyFont="1"/>
    <xf numFmtId="0" fontId="5" fillId="0" borderId="0" xfId="0" applyFont="1" applyFill="1" applyAlignment="1">
      <alignment horizontal="center"/>
    </xf>
    <xf numFmtId="44" fontId="0" fillId="0" borderId="1" xfId="4" applyFont="1" applyBorder="1"/>
    <xf numFmtId="44" fontId="0" fillId="0" borderId="0" xfId="4" applyFont="1"/>
    <xf numFmtId="43" fontId="0" fillId="0" borderId="1" xfId="1" applyFont="1" applyBorder="1"/>
    <xf numFmtId="43" fontId="0" fillId="0" borderId="1" xfId="1" applyFont="1" applyBorder="1"/>
    <xf numFmtId="43" fontId="0" fillId="0" borderId="1" xfId="1" applyFont="1" applyFill="1" applyBorder="1"/>
    <xf numFmtId="43" fontId="6" fillId="0" borderId="1" xfId="1" applyFont="1" applyFill="1" applyBorder="1"/>
    <xf numFmtId="43" fontId="0" fillId="0" borderId="0" xfId="1" applyFont="1" applyFill="1"/>
    <xf numFmtId="44" fontId="0" fillId="10" borderId="1" xfId="4" applyFont="1" applyFill="1" applyBorder="1"/>
    <xf numFmtId="44" fontId="0" fillId="10" borderId="0" xfId="4" applyFont="1" applyFill="1"/>
    <xf numFmtId="43" fontId="0" fillId="10" borderId="1" xfId="1" applyNumberFormat="1" applyFont="1" applyFill="1" applyBorder="1"/>
    <xf numFmtId="43" fontId="0" fillId="10" borderId="1" xfId="1" applyFont="1" applyFill="1" applyBorder="1"/>
    <xf numFmtId="43" fontId="6" fillId="10" borderId="1" xfId="1" applyNumberFormat="1" applyFont="1" applyFill="1" applyBorder="1"/>
    <xf numFmtId="0" fontId="14" fillId="0" borderId="2" xfId="3" applyFont="1" applyBorder="1" applyAlignment="1">
      <alignment horizontal="center"/>
    </xf>
    <xf numFmtId="44" fontId="0" fillId="0" borderId="1" xfId="4" applyFont="1" applyFill="1" applyBorder="1"/>
    <xf numFmtId="43" fontId="6" fillId="0" borderId="1" xfId="1" applyNumberFormat="1" applyFont="1" applyFill="1" applyBorder="1"/>
    <xf numFmtId="43" fontId="0" fillId="0" borderId="1" xfId="1" applyNumberFormat="1" applyFont="1" applyFill="1" applyBorder="1"/>
  </cellXfs>
  <cellStyles count="5">
    <cellStyle name="Comma" xfId="1" builtinId="3"/>
    <cellStyle name="Currency" xfId="4" builtinId="4"/>
    <cellStyle name="Normal" xfId="0" builtinId="0"/>
    <cellStyle name="Normal 2" xfId="2" xr:uid="{32CEF59C-B7EE-4190-AA96-7D1CCBDE37B2}"/>
    <cellStyle name="Normal 3" xfId="3" xr:uid="{9B849435-9BA4-41B5-BB9B-FFE5AD1CB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crispin\AppData\Local\Microsoft\Windows\INetCache\Content.Outlook\CIYGK2ZY\UNBILLED%204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crispin\AppData\Local\Microsoft\Windows\INetCache\Content.Outlook\CIYGK2ZY\UNBILLED%203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General%20Ledger/2021/Monthly/06-21/2-JUNE%201%202021%20-BGSSCIP%20Final%20Rates_2020%20SBCTIC%20R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142101 253740 Rec"/>
      <sheetName val="GL Balance"/>
      <sheetName val="SCH 25"/>
      <sheetName val="UNBILLED ADJ"/>
      <sheetName val="Final Pricing Memo"/>
      <sheetName val="Schedule of Rate Component"/>
      <sheetName val="Unbilled Report"/>
      <sheetName val="VOL ADJ"/>
      <sheetName val="Vol Adj support"/>
      <sheetName val="JE's"/>
      <sheetName val="GSG-LV Rate (obsolete)"/>
      <sheetName val="Sheet1"/>
    </sheetNames>
    <sheetDataSet>
      <sheetData sheetId="0" refreshError="1"/>
      <sheetData sheetId="1" refreshError="1"/>
      <sheetData sheetId="2" refreshError="1"/>
      <sheetData sheetId="3">
        <row r="4">
          <cell r="B4">
            <v>44679</v>
          </cell>
        </row>
        <row r="9">
          <cell r="B9">
            <v>9797140.9399999995</v>
          </cell>
        </row>
      </sheetData>
      <sheetData sheetId="4">
        <row r="4">
          <cell r="H4">
            <v>1002427.3750613001</v>
          </cell>
          <cell r="AA4">
            <v>16791883.590468932</v>
          </cell>
        </row>
        <row r="5">
          <cell r="H5">
            <v>8976.0135461000009</v>
          </cell>
          <cell r="AA5">
            <v>186275.59202813602</v>
          </cell>
        </row>
        <row r="6">
          <cell r="H6">
            <v>34291.713035800007</v>
          </cell>
          <cell r="AA6">
            <v>412819.46694021102</v>
          </cell>
        </row>
        <row r="7">
          <cell r="H7">
            <v>416.02488040000003</v>
          </cell>
          <cell r="AA7">
            <v>6636.1828839390391</v>
          </cell>
        </row>
        <row r="8">
          <cell r="H8">
            <v>8615.3653118999991</v>
          </cell>
          <cell r="AA8">
            <v>144770.27901524035</v>
          </cell>
        </row>
        <row r="9">
          <cell r="H9">
            <v>4154.9689059000002</v>
          </cell>
          <cell r="AA9">
            <v>65919.943728018756</v>
          </cell>
        </row>
        <row r="10">
          <cell r="H10">
            <v>30.846436600000001</v>
          </cell>
          <cell r="AA10">
            <v>519.03399765533413</v>
          </cell>
        </row>
        <row r="11">
          <cell r="H11">
            <v>41.010100000000001</v>
          </cell>
          <cell r="AA11">
            <v>668.01406799531071</v>
          </cell>
        </row>
        <row r="12">
          <cell r="H12">
            <v>117289.6981031</v>
          </cell>
          <cell r="AA12">
            <v>1910188.6523212194</v>
          </cell>
        </row>
        <row r="13">
          <cell r="H13">
            <v>107114.66212500002</v>
          </cell>
          <cell r="AA13">
            <v>1668544.9581711607</v>
          </cell>
        </row>
        <row r="14">
          <cell r="H14">
            <v>1808.3009689999999</v>
          </cell>
          <cell r="AA14">
            <v>27376.276189917939</v>
          </cell>
        </row>
        <row r="15">
          <cell r="H15">
            <v>6921.3959304</v>
          </cell>
          <cell r="AA15">
            <v>106085.13657678782</v>
          </cell>
        </row>
        <row r="16">
          <cell r="H16">
            <v>0</v>
          </cell>
          <cell r="AA16">
            <v>0</v>
          </cell>
        </row>
        <row r="17">
          <cell r="H17">
            <v>0</v>
          </cell>
          <cell r="AA17">
            <v>0</v>
          </cell>
        </row>
        <row r="18">
          <cell r="H18">
            <v>30132.697197900001</v>
          </cell>
          <cell r="AA18">
            <v>364138.51702227443</v>
          </cell>
        </row>
        <row r="19">
          <cell r="H19">
            <v>796.42359950000014</v>
          </cell>
          <cell r="AA19">
            <v>10970.737901524033</v>
          </cell>
        </row>
        <row r="20">
          <cell r="H20">
            <v>119.53316840000001</v>
          </cell>
          <cell r="AA20">
            <v>678.61195779601417</v>
          </cell>
        </row>
        <row r="21">
          <cell r="H21">
            <v>5920.8595530000002</v>
          </cell>
          <cell r="AA21">
            <v>58040.844079718649</v>
          </cell>
        </row>
        <row r="22">
          <cell r="H22">
            <v>704.62042770000005</v>
          </cell>
          <cell r="AA22">
            <v>6298.9542790152409</v>
          </cell>
        </row>
        <row r="23">
          <cell r="H23">
            <v>165180.48098390002</v>
          </cell>
          <cell r="AA23">
            <v>1534887.2010902697</v>
          </cell>
        </row>
        <row r="24">
          <cell r="H24">
            <v>2866.5124289999999</v>
          </cell>
          <cell r="AA24">
            <v>26283.594372801876</v>
          </cell>
        </row>
        <row r="25">
          <cell r="H25">
            <v>4961.0639707000009</v>
          </cell>
          <cell r="AA25">
            <v>18342.565064478313</v>
          </cell>
        </row>
        <row r="26">
          <cell r="H26">
            <v>46.485000000000007</v>
          </cell>
          <cell r="AA26">
            <v>671.38100820633065</v>
          </cell>
        </row>
        <row r="27">
          <cell r="H27">
            <v>17590.339761899999</v>
          </cell>
          <cell r="AA27">
            <v>112190.84642438454</v>
          </cell>
        </row>
        <row r="28">
          <cell r="H28">
            <v>0</v>
          </cell>
          <cell r="AA28">
            <v>0</v>
          </cell>
        </row>
        <row r="29">
          <cell r="H29">
            <v>670.92859240000007</v>
          </cell>
          <cell r="AA29">
            <v>4244.6424384525208</v>
          </cell>
        </row>
        <row r="30">
          <cell r="H30">
            <v>66.646573400000008</v>
          </cell>
          <cell r="AA30">
            <v>428.34232121922633</v>
          </cell>
        </row>
        <row r="31">
          <cell r="H31">
            <v>119955.13268500002</v>
          </cell>
          <cell r="AA31">
            <v>743409.54806565074</v>
          </cell>
        </row>
        <row r="32">
          <cell r="H32">
            <v>4138.6639789000001</v>
          </cell>
          <cell r="AA32">
            <v>24626.857245017589</v>
          </cell>
        </row>
        <row r="34">
          <cell r="AA34">
            <v>24226899.769660026</v>
          </cell>
        </row>
      </sheetData>
      <sheetData sheetId="5" refreshError="1"/>
      <sheetData sheetId="6" refreshError="1"/>
      <sheetData sheetId="7" refreshError="1"/>
      <sheetData sheetId="8">
        <row r="3">
          <cell r="B3">
            <v>44679</v>
          </cell>
        </row>
      </sheetData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142101 253740 Rec"/>
      <sheetName val="GL Balance"/>
      <sheetName val="SCH 25"/>
      <sheetName val="UNBILLED ADJ"/>
      <sheetName val="Final Pricing Memo"/>
      <sheetName val="Schedule of Rate Component"/>
      <sheetName val="Unbilled Report"/>
      <sheetName val="VOL ADJ"/>
      <sheetName val="Vol Adj support"/>
      <sheetName val="JE's"/>
      <sheetName val="GSG-LV Rate (obsolete)"/>
      <sheetName val="Sheet1"/>
    </sheetNames>
    <sheetDataSet>
      <sheetData sheetId="0" refreshError="1"/>
      <sheetData sheetId="1" refreshError="1"/>
      <sheetData sheetId="2" refreshError="1"/>
      <sheetData sheetId="3">
        <row r="4">
          <cell r="B4">
            <v>44648</v>
          </cell>
        </row>
        <row r="9">
          <cell r="B9">
            <v>17393957.349999994</v>
          </cell>
        </row>
      </sheetData>
      <sheetData sheetId="4">
        <row r="4">
          <cell r="H4">
            <v>1864828.8636750998</v>
          </cell>
          <cell r="AA4">
            <v>29638696.59416179</v>
          </cell>
        </row>
        <row r="5">
          <cell r="H5">
            <v>15668.212194200001</v>
          </cell>
          <cell r="AA5">
            <v>289778.14771395078</v>
          </cell>
        </row>
        <row r="6">
          <cell r="H6">
            <v>63618.546425600005</v>
          </cell>
          <cell r="AA6">
            <v>711328.65962485352</v>
          </cell>
        </row>
        <row r="7">
          <cell r="H7">
            <v>679.29094070000008</v>
          </cell>
          <cell r="AA7">
            <v>9415.1465416178198</v>
          </cell>
        </row>
        <row r="8">
          <cell r="H8">
            <v>13996.232117200001</v>
          </cell>
          <cell r="AA8">
            <v>220127.87807737399</v>
          </cell>
        </row>
        <row r="9">
          <cell r="H9">
            <v>6546.0950047000006</v>
          </cell>
          <cell r="AA9">
            <v>98167.643610785468</v>
          </cell>
        </row>
        <row r="10">
          <cell r="H10">
            <v>80.293651300000008</v>
          </cell>
          <cell r="AA10">
            <v>1191.9249706916767</v>
          </cell>
        </row>
        <row r="11">
          <cell r="H11">
            <v>87.250638600000002</v>
          </cell>
          <cell r="AA11">
            <v>1317.7397420867528</v>
          </cell>
        </row>
        <row r="12">
          <cell r="H12">
            <v>215040.55693750002</v>
          </cell>
          <cell r="AA12">
            <v>3220973.5425087926</v>
          </cell>
        </row>
        <row r="13">
          <cell r="H13">
            <v>168115.63445049999</v>
          </cell>
          <cell r="AA13">
            <v>2457650.5223094961</v>
          </cell>
        </row>
        <row r="14">
          <cell r="H14">
            <v>4075.1017043000002</v>
          </cell>
          <cell r="AA14">
            <v>57702.651266119581</v>
          </cell>
        </row>
        <row r="15">
          <cell r="H15">
            <v>14417.677996000002</v>
          </cell>
          <cell r="AA15">
            <v>207053.94343493556</v>
          </cell>
        </row>
        <row r="16">
          <cell r="H16">
            <v>0</v>
          </cell>
          <cell r="AA16">
            <v>0</v>
          </cell>
        </row>
        <row r="17">
          <cell r="H17">
            <v>0</v>
          </cell>
          <cell r="AA17">
            <v>0</v>
          </cell>
        </row>
        <row r="18">
          <cell r="H18">
            <v>41538.384039199998</v>
          </cell>
          <cell r="AA18">
            <v>457438.33662368113</v>
          </cell>
        </row>
        <row r="19">
          <cell r="H19">
            <v>0</v>
          </cell>
          <cell r="AA19">
            <v>0</v>
          </cell>
        </row>
        <row r="20">
          <cell r="H20">
            <v>391.19145500000002</v>
          </cell>
          <cell r="AA20">
            <v>1659.9671746776087</v>
          </cell>
        </row>
        <row r="21">
          <cell r="H21">
            <v>8388.951277600001</v>
          </cell>
          <cell r="AA21">
            <v>79937.547479484187</v>
          </cell>
        </row>
        <row r="22">
          <cell r="H22">
            <v>825.8481475000001</v>
          </cell>
          <cell r="AA22">
            <v>7328.543962485347</v>
          </cell>
        </row>
        <row r="23">
          <cell r="H23">
            <v>265513.29542399995</v>
          </cell>
          <cell r="AA23">
            <v>2400022.4043024625</v>
          </cell>
        </row>
        <row r="24">
          <cell r="H24">
            <v>4282.2742776000005</v>
          </cell>
          <cell r="AA24">
            <v>38339.189355216891</v>
          </cell>
        </row>
        <row r="25">
          <cell r="H25">
            <v>4637.7508938000001</v>
          </cell>
          <cell r="AA25">
            <v>18297.866354044549</v>
          </cell>
        </row>
        <row r="26">
          <cell r="H26">
            <v>208.1985832</v>
          </cell>
          <cell r="AA26">
            <v>2139.7889800703401</v>
          </cell>
        </row>
        <row r="27">
          <cell r="H27">
            <v>9734.9857774000011</v>
          </cell>
          <cell r="AA27">
            <v>81572.92</v>
          </cell>
        </row>
        <row r="28">
          <cell r="H28">
            <v>0</v>
          </cell>
          <cell r="AA28">
            <v>0</v>
          </cell>
        </row>
        <row r="29">
          <cell r="H29">
            <v>1010.1114514000001</v>
          </cell>
          <cell r="AA29">
            <v>6186.7385697538102</v>
          </cell>
        </row>
        <row r="30">
          <cell r="H30">
            <v>144.9138447</v>
          </cell>
          <cell r="AA30">
            <v>910.74325908558046</v>
          </cell>
        </row>
        <row r="31">
          <cell r="H31">
            <v>159357.29056010002</v>
          </cell>
          <cell r="AA31">
            <v>939603.33086752647</v>
          </cell>
        </row>
        <row r="32">
          <cell r="H32">
            <v>5080.6455237999999</v>
          </cell>
          <cell r="AA32">
            <v>30205.321395076204</v>
          </cell>
        </row>
        <row r="34">
          <cell r="AA34">
            <v>40977047.092286065</v>
          </cell>
        </row>
      </sheetData>
      <sheetData sheetId="5" refreshError="1"/>
      <sheetData sheetId="6" refreshError="1"/>
      <sheetData sheetId="7" refreshError="1"/>
      <sheetData sheetId="8">
        <row r="3">
          <cell r="B3">
            <v>44648</v>
          </cell>
        </row>
      </sheetData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Facilities Charge - NGV"/>
      <sheetName val="2020 DPY Schedule"/>
      <sheetName val="2020 DPY Rate Design"/>
      <sheetName val="Input"/>
      <sheetName val="Schedule of Rates"/>
      <sheetName val="Price to Compare-for tariff0521"/>
      <sheetName val="Price to Compare- for schedule"/>
      <sheetName val="Special Contracts(inputs)"/>
      <sheetName val="aga"/>
      <sheetName val="bill calculation"/>
      <sheetName val="BILL CALC-AGA"/>
      <sheetName val="CCC - Notification"/>
    </sheetNames>
    <sheetDataSet>
      <sheetData sheetId="0"/>
      <sheetData sheetId="1"/>
      <sheetData sheetId="2"/>
      <sheetData sheetId="3">
        <row r="13">
          <cell r="I13">
            <v>15.465128</v>
          </cell>
        </row>
        <row r="81">
          <cell r="I81">
            <v>6.6250000000000003E-2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5AB77-0D1A-4F73-ADFF-B09E01D203DE}">
  <dimension ref="A1:I33"/>
  <sheetViews>
    <sheetView showGridLines="0" tabSelected="1" zoomScaleNormal="100" workbookViewId="0">
      <selection activeCell="H30" sqref="H30"/>
    </sheetView>
  </sheetViews>
  <sheetFormatPr defaultRowHeight="15" x14ac:dyDescent="0.25"/>
  <cols>
    <col min="2" max="2" width="30" customWidth="1"/>
    <col min="3" max="3" width="22.5703125" customWidth="1"/>
    <col min="4" max="4" width="21.5703125" customWidth="1"/>
    <col min="5" max="5" width="16.5703125" customWidth="1"/>
    <col min="6" max="6" width="17.5703125" customWidth="1"/>
    <col min="7" max="7" width="17.42578125" customWidth="1"/>
    <col min="8" max="8" width="16.85546875" customWidth="1"/>
    <col min="9" max="9" width="16.7109375" customWidth="1"/>
    <col min="10" max="17" width="15.7109375" customWidth="1"/>
  </cols>
  <sheetData>
    <row r="1" spans="1:9" x14ac:dyDescent="0.25">
      <c r="B1" s="2" t="s">
        <v>15</v>
      </c>
      <c r="C1" s="3" t="s">
        <v>16</v>
      </c>
      <c r="D1" s="3" t="s">
        <v>16</v>
      </c>
      <c r="E1" s="3" t="s">
        <v>16</v>
      </c>
      <c r="F1" s="3" t="s">
        <v>16</v>
      </c>
      <c r="G1" s="3" t="s">
        <v>16</v>
      </c>
      <c r="H1" s="3" t="s">
        <v>16</v>
      </c>
      <c r="I1" s="3" t="s">
        <v>16</v>
      </c>
    </row>
    <row r="2" spans="1:9" s="10" customFormat="1" ht="32.25" customHeight="1" x14ac:dyDescent="0.25">
      <c r="B2" s="13"/>
      <c r="C2" s="14"/>
      <c r="D2" s="14"/>
      <c r="E2" s="14"/>
      <c r="F2" s="14"/>
      <c r="G2" s="14"/>
      <c r="H2" s="14"/>
      <c r="I2" s="14"/>
    </row>
    <row r="3" spans="1:9" ht="45" x14ac:dyDescent="0.25">
      <c r="B3" s="9" t="s">
        <v>14</v>
      </c>
      <c r="C3" s="12" t="s">
        <v>24</v>
      </c>
      <c r="D3" s="15" t="s">
        <v>9</v>
      </c>
      <c r="E3" s="11" t="s">
        <v>8</v>
      </c>
      <c r="F3" s="11" t="s">
        <v>18</v>
      </c>
      <c r="G3" s="11" t="s">
        <v>8</v>
      </c>
      <c r="H3" s="11" t="s">
        <v>8</v>
      </c>
      <c r="I3" s="11" t="s">
        <v>8</v>
      </c>
    </row>
    <row r="4" spans="1:9" ht="7.5" customHeight="1" x14ac:dyDescent="0.25">
      <c r="B4" s="9"/>
      <c r="C4" s="7"/>
      <c r="D4" s="8"/>
      <c r="E4" s="8"/>
      <c r="F4" s="8"/>
      <c r="G4" s="8"/>
      <c r="H4" s="8"/>
      <c r="I4" s="8"/>
    </row>
    <row r="5" spans="1:9" ht="62.25" customHeight="1" x14ac:dyDescent="0.25">
      <c r="B5" s="9" t="s">
        <v>23</v>
      </c>
      <c r="C5" s="16" t="s">
        <v>28</v>
      </c>
      <c r="D5" s="17" t="s">
        <v>29</v>
      </c>
      <c r="E5" s="8" t="s">
        <v>17</v>
      </c>
      <c r="F5" s="8" t="s">
        <v>17</v>
      </c>
      <c r="G5" s="8" t="s">
        <v>17</v>
      </c>
      <c r="H5" s="8" t="s">
        <v>17</v>
      </c>
      <c r="I5" s="8" t="s">
        <v>17</v>
      </c>
    </row>
    <row r="6" spans="1:9" x14ac:dyDescent="0.25">
      <c r="B6" s="2"/>
      <c r="C6" s="8"/>
      <c r="D6" s="8"/>
      <c r="E6" s="8"/>
      <c r="F6" s="8"/>
      <c r="G6" s="8"/>
      <c r="H6" s="8"/>
      <c r="I6" s="8"/>
    </row>
    <row r="7" spans="1:9" ht="17.25" x14ac:dyDescent="0.25">
      <c r="C7" s="4" t="s">
        <v>7</v>
      </c>
      <c r="D7" s="4" t="s">
        <v>6</v>
      </c>
      <c r="E7" s="4" t="s">
        <v>10</v>
      </c>
      <c r="F7" s="4" t="s">
        <v>20</v>
      </c>
      <c r="G7" s="5" t="s">
        <v>11</v>
      </c>
      <c r="H7" s="6" t="s">
        <v>12</v>
      </c>
      <c r="I7" s="5" t="s">
        <v>13</v>
      </c>
    </row>
    <row r="8" spans="1:9" x14ac:dyDescent="0.25">
      <c r="B8" s="10"/>
      <c r="C8" s="110" t="s">
        <v>27</v>
      </c>
      <c r="D8" s="110" t="s">
        <v>27</v>
      </c>
    </row>
    <row r="9" spans="1:9" s="10" customFormat="1" ht="15.75" thickBot="1" x14ac:dyDescent="0.3">
      <c r="B9" s="13" t="s">
        <v>5</v>
      </c>
      <c r="C9" s="14"/>
      <c r="D9" s="14"/>
    </row>
    <row r="10" spans="1:9" ht="15.75" thickBot="1" x14ac:dyDescent="0.3">
      <c r="A10">
        <v>2023</v>
      </c>
      <c r="B10" s="10" t="s">
        <v>26</v>
      </c>
      <c r="C10" s="120">
        <v>920061.83</v>
      </c>
      <c r="D10" s="126">
        <f>C10-517552.08</f>
        <v>402509.74999999994</v>
      </c>
      <c r="E10" s="118">
        <v>18703566.25</v>
      </c>
      <c r="F10" s="118"/>
      <c r="G10" s="118">
        <f>E10</f>
        <v>18703566.25</v>
      </c>
      <c r="H10" s="118">
        <f>E10</f>
        <v>18703566.25</v>
      </c>
      <c r="I10" s="118">
        <f>E10</f>
        <v>18703566.25</v>
      </c>
    </row>
    <row r="11" spans="1:9" ht="15.75" thickBot="1" x14ac:dyDescent="0.3">
      <c r="A11">
        <v>2022</v>
      </c>
      <c r="B11" s="10" t="s">
        <v>25</v>
      </c>
      <c r="C11" s="122">
        <v>1194763.9200000002</v>
      </c>
      <c r="D11" s="126">
        <f>C11-734852.67</f>
        <v>459911.25000000012</v>
      </c>
      <c r="E11" s="124">
        <v>25197888.52</v>
      </c>
      <c r="F11" s="118"/>
      <c r="G11" s="118">
        <f>E11</f>
        <v>25197888.52</v>
      </c>
      <c r="H11" s="118">
        <f>E11</f>
        <v>25197888.52</v>
      </c>
      <c r="I11" s="118">
        <f>E11</f>
        <v>25197888.52</v>
      </c>
    </row>
    <row r="12" spans="1:9" ht="15.75" thickBot="1" x14ac:dyDescent="0.3">
      <c r="B12" s="10" t="s">
        <v>1</v>
      </c>
      <c r="C12" s="126">
        <v>810160.8</v>
      </c>
      <c r="D12" s="126">
        <f>C12-492063.3</f>
        <v>318097.50000000006</v>
      </c>
      <c r="E12" s="124">
        <v>13638326.17</v>
      </c>
      <c r="F12" s="118"/>
      <c r="G12" s="118">
        <f>E12</f>
        <v>13638326.17</v>
      </c>
      <c r="H12" s="118">
        <f>E12</f>
        <v>13638326.17</v>
      </c>
      <c r="I12" s="118">
        <f>E12</f>
        <v>13638326.17</v>
      </c>
    </row>
    <row r="13" spans="1:9" x14ac:dyDescent="0.25">
      <c r="B13" s="10"/>
      <c r="C13" s="18"/>
      <c r="D13" s="18"/>
      <c r="E13" s="112"/>
      <c r="F13" s="119"/>
      <c r="G13" s="112"/>
      <c r="H13" s="112"/>
      <c r="I13" s="112"/>
    </row>
    <row r="14" spans="1:9" x14ac:dyDescent="0.25">
      <c r="B14" s="10"/>
      <c r="C14" s="18"/>
      <c r="D14" s="18"/>
      <c r="E14" s="112"/>
      <c r="F14" s="119"/>
      <c r="G14" s="112"/>
      <c r="H14" s="112"/>
      <c r="I14" s="112"/>
    </row>
    <row r="15" spans="1:9" ht="18" thickBot="1" x14ac:dyDescent="0.3">
      <c r="B15" s="13" t="s">
        <v>19</v>
      </c>
      <c r="C15" s="18"/>
      <c r="D15" s="18"/>
      <c r="E15" s="112"/>
      <c r="F15" s="119"/>
      <c r="G15" s="112"/>
      <c r="H15" s="112"/>
      <c r="I15" s="112"/>
    </row>
    <row r="16" spans="1:9" ht="15.75" thickBot="1" x14ac:dyDescent="0.3">
      <c r="A16">
        <v>2023</v>
      </c>
      <c r="B16" s="10" t="s">
        <v>3</v>
      </c>
      <c r="C16" s="121">
        <f t="shared" ref="C16:E18" si="0">C21-C10</f>
        <v>12267348.129999999</v>
      </c>
      <c r="D16" s="121">
        <f t="shared" si="0"/>
        <v>11859660.119999999</v>
      </c>
      <c r="E16" s="118">
        <f t="shared" si="0"/>
        <v>19498685.090000004</v>
      </c>
      <c r="F16" s="118"/>
      <c r="G16" s="118">
        <f t="shared" ref="G16:I18" si="1">G21-G10</f>
        <v>19498685.090000004</v>
      </c>
      <c r="H16" s="118">
        <f t="shared" si="1"/>
        <v>19498685.090000004</v>
      </c>
      <c r="I16" s="118">
        <f t="shared" si="1"/>
        <v>19498685.090000004</v>
      </c>
    </row>
    <row r="17" spans="1:9" ht="15.75" thickBot="1" x14ac:dyDescent="0.3">
      <c r="A17">
        <v>2022</v>
      </c>
      <c r="B17" s="10" t="s">
        <v>2</v>
      </c>
      <c r="C17" s="121">
        <f t="shared" si="0"/>
        <v>11432827.35</v>
      </c>
      <c r="D17" s="121">
        <f t="shared" si="0"/>
        <v>10927926.57</v>
      </c>
      <c r="E17" s="118">
        <f t="shared" si="0"/>
        <v>17922389.690000001</v>
      </c>
      <c r="F17" s="118"/>
      <c r="G17" s="118">
        <f t="shared" si="1"/>
        <v>17922389.690000001</v>
      </c>
      <c r="H17" s="118">
        <f t="shared" si="1"/>
        <v>17922389.690000001</v>
      </c>
      <c r="I17" s="118">
        <f t="shared" si="1"/>
        <v>17922389.690000001</v>
      </c>
    </row>
    <row r="18" spans="1:9" ht="15.75" thickBot="1" x14ac:dyDescent="0.3">
      <c r="B18" s="10" t="s">
        <v>1</v>
      </c>
      <c r="C18" s="121">
        <f t="shared" si="0"/>
        <v>14984283.6</v>
      </c>
      <c r="D18" s="121">
        <f t="shared" si="0"/>
        <v>14671465.300000001</v>
      </c>
      <c r="E18" s="118">
        <f t="shared" si="0"/>
        <v>11108167.380000001</v>
      </c>
      <c r="F18" s="118"/>
      <c r="G18" s="118">
        <f t="shared" si="1"/>
        <v>11108167.380000001</v>
      </c>
      <c r="H18" s="118">
        <f t="shared" si="1"/>
        <v>11108167.380000001</v>
      </c>
      <c r="I18" s="118">
        <f t="shared" si="1"/>
        <v>11108167.380000001</v>
      </c>
    </row>
    <row r="19" spans="1:9" x14ac:dyDescent="0.25">
      <c r="B19" s="10"/>
      <c r="C19" s="18"/>
      <c r="D19" s="18"/>
      <c r="E19" s="112"/>
      <c r="F19" s="112"/>
      <c r="G19" s="112"/>
      <c r="H19" s="112"/>
      <c r="I19" s="112"/>
    </row>
    <row r="20" spans="1:9" ht="15.75" thickBot="1" x14ac:dyDescent="0.3">
      <c r="B20" s="13" t="s">
        <v>4</v>
      </c>
      <c r="C20" s="18"/>
      <c r="D20" s="18"/>
      <c r="E20" s="112"/>
      <c r="F20" s="112"/>
      <c r="G20" s="112"/>
      <c r="H20" s="112"/>
      <c r="I20" s="112"/>
    </row>
    <row r="21" spans="1:9" ht="15.75" thickBot="1" x14ac:dyDescent="0.3">
      <c r="A21">
        <v>2023</v>
      </c>
      <c r="B21" s="10" t="s">
        <v>3</v>
      </c>
      <c r="C21" s="120">
        <v>13187409.959999999</v>
      </c>
      <c r="D21" s="126">
        <f>C21-925240.09</f>
        <v>12262169.869999999</v>
      </c>
      <c r="E21" s="118">
        <v>38202251.340000004</v>
      </c>
      <c r="F21" s="124">
        <v>10684908.359999999</v>
      </c>
      <c r="G21" s="118">
        <f>E21</f>
        <v>38202251.340000004</v>
      </c>
      <c r="H21" s="118">
        <f>E21</f>
        <v>38202251.340000004</v>
      </c>
      <c r="I21" s="118">
        <f>E21</f>
        <v>38202251.340000004</v>
      </c>
    </row>
    <row r="22" spans="1:9" ht="15.75" thickBot="1" x14ac:dyDescent="0.3">
      <c r="A22">
        <v>2022</v>
      </c>
      <c r="B22" s="10" t="s">
        <v>2</v>
      </c>
      <c r="C22" s="125">
        <v>12627591.27</v>
      </c>
      <c r="D22" s="126">
        <f>C22-1239753.45</f>
        <v>11387837.82</v>
      </c>
      <c r="E22" s="124">
        <v>43120278.210000001</v>
      </c>
      <c r="F22" s="124">
        <v>18933759.789999999</v>
      </c>
      <c r="G22" s="118">
        <f>E22</f>
        <v>43120278.210000001</v>
      </c>
      <c r="H22" s="118">
        <f>E22</f>
        <v>43120278.210000001</v>
      </c>
      <c r="I22" s="118">
        <f>E22</f>
        <v>43120278.210000001</v>
      </c>
    </row>
    <row r="23" spans="1:9" ht="15.75" thickBot="1" x14ac:dyDescent="0.3">
      <c r="B23" s="10" t="s">
        <v>1</v>
      </c>
      <c r="C23" s="126">
        <v>15794444.4</v>
      </c>
      <c r="D23" s="126">
        <f>C23-804881.6</f>
        <v>14989562.800000001</v>
      </c>
      <c r="E23" s="124">
        <v>24746493.550000001</v>
      </c>
      <c r="F23" s="124">
        <v>8475085.3399999999</v>
      </c>
      <c r="G23" s="118">
        <f>E23</f>
        <v>24746493.550000001</v>
      </c>
      <c r="H23" s="118">
        <f>E23</f>
        <v>24746493.550000001</v>
      </c>
      <c r="I23" s="118">
        <f>E23</f>
        <v>24746493.550000001</v>
      </c>
    </row>
    <row r="24" spans="1:9" x14ac:dyDescent="0.25">
      <c r="B24" s="10"/>
      <c r="C24" s="10"/>
      <c r="D24" s="10"/>
    </row>
    <row r="25" spans="1:9" x14ac:dyDescent="0.25">
      <c r="B25" s="10"/>
      <c r="C25" s="10"/>
      <c r="D25" s="10"/>
    </row>
    <row r="26" spans="1:9" ht="17.25" x14ac:dyDescent="0.25">
      <c r="B26" s="1" t="s">
        <v>0</v>
      </c>
    </row>
    <row r="27" spans="1:9" ht="17.25" x14ac:dyDescent="0.25">
      <c r="B27" s="1" t="s">
        <v>22</v>
      </c>
    </row>
    <row r="28" spans="1:9" ht="17.25" x14ac:dyDescent="0.25">
      <c r="B28" t="s">
        <v>21</v>
      </c>
    </row>
    <row r="30" spans="1:9" x14ac:dyDescent="0.25">
      <c r="B30" s="10"/>
      <c r="D30" s="19"/>
      <c r="E30" s="10"/>
      <c r="F30" s="10"/>
      <c r="G30" s="10"/>
    </row>
    <row r="31" spans="1:9" x14ac:dyDescent="0.25">
      <c r="B31" s="10"/>
      <c r="D31" s="19"/>
      <c r="E31" s="10"/>
      <c r="F31" s="10"/>
      <c r="G31" s="10"/>
    </row>
    <row r="32" spans="1:9" x14ac:dyDescent="0.25">
      <c r="B32" s="10"/>
      <c r="D32" s="19"/>
      <c r="E32" s="10"/>
      <c r="F32" s="10"/>
      <c r="G32" s="10"/>
    </row>
    <row r="33" spans="2:7" x14ac:dyDescent="0.25">
      <c r="B33" s="10"/>
      <c r="D33" s="19"/>
      <c r="E33" s="10"/>
      <c r="F33" s="10"/>
      <c r="G33" s="10"/>
    </row>
  </sheetData>
  <pageMargins left="0.7" right="0.7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42FA-8509-44E1-B9B2-9ADA286EFB4A}">
  <dimension ref="A1:I33"/>
  <sheetViews>
    <sheetView showGridLines="0" topLeftCell="A3" zoomScaleNormal="100" workbookViewId="0">
      <selection activeCell="K18" sqref="K18"/>
    </sheetView>
  </sheetViews>
  <sheetFormatPr defaultRowHeight="15" x14ac:dyDescent="0.25"/>
  <cols>
    <col min="2" max="2" width="30" customWidth="1"/>
    <col min="3" max="3" width="22.5703125" customWidth="1"/>
    <col min="4" max="4" width="21.5703125" customWidth="1"/>
    <col min="5" max="5" width="16.5703125" customWidth="1"/>
    <col min="6" max="6" width="17.5703125" customWidth="1"/>
    <col min="7" max="7" width="17.42578125" customWidth="1"/>
    <col min="8" max="8" width="16.85546875" customWidth="1"/>
    <col min="9" max="9" width="16.7109375" customWidth="1"/>
    <col min="10" max="17" width="15.7109375" customWidth="1"/>
  </cols>
  <sheetData>
    <row r="1" spans="1:9" x14ac:dyDescent="0.25">
      <c r="B1" s="2" t="s">
        <v>15</v>
      </c>
      <c r="C1" s="3" t="s">
        <v>16</v>
      </c>
      <c r="D1" s="3" t="s">
        <v>16</v>
      </c>
      <c r="E1" s="3" t="s">
        <v>16</v>
      </c>
      <c r="F1" s="3" t="s">
        <v>16</v>
      </c>
      <c r="G1" s="3" t="s">
        <v>16</v>
      </c>
      <c r="H1" s="3" t="s">
        <v>16</v>
      </c>
      <c r="I1" s="3" t="s">
        <v>16</v>
      </c>
    </row>
    <row r="2" spans="1:9" s="10" customFormat="1" ht="32.25" customHeight="1" x14ac:dyDescent="0.25">
      <c r="B2" s="13"/>
      <c r="C2" s="14"/>
      <c r="D2" s="14"/>
      <c r="E2" s="14"/>
      <c r="F2" s="14"/>
      <c r="G2" s="14"/>
      <c r="H2" s="14"/>
      <c r="I2" s="14"/>
    </row>
    <row r="3" spans="1:9" ht="45" x14ac:dyDescent="0.25">
      <c r="B3" s="9" t="s">
        <v>14</v>
      </c>
      <c r="C3" s="12" t="s">
        <v>24</v>
      </c>
      <c r="D3" s="15" t="s">
        <v>9</v>
      </c>
      <c r="E3" s="11" t="s">
        <v>8</v>
      </c>
      <c r="F3" s="11" t="s">
        <v>18</v>
      </c>
      <c r="G3" s="11" t="s">
        <v>8</v>
      </c>
      <c r="H3" s="11" t="s">
        <v>8</v>
      </c>
      <c r="I3" s="11" t="s">
        <v>8</v>
      </c>
    </row>
    <row r="4" spans="1:9" ht="7.5" customHeight="1" x14ac:dyDescent="0.25">
      <c r="B4" s="9"/>
      <c r="C4" s="7"/>
      <c r="D4" s="8"/>
      <c r="E4" s="8"/>
      <c r="F4" s="8"/>
      <c r="G4" s="8"/>
      <c r="H4" s="8"/>
      <c r="I4" s="8"/>
    </row>
    <row r="5" spans="1:9" ht="62.25" customHeight="1" x14ac:dyDescent="0.25">
      <c r="B5" s="9" t="s">
        <v>23</v>
      </c>
      <c r="C5" s="16" t="s">
        <v>28</v>
      </c>
      <c r="D5" s="17" t="s">
        <v>29</v>
      </c>
      <c r="E5" s="8" t="s">
        <v>17</v>
      </c>
      <c r="F5" s="8" t="s">
        <v>17</v>
      </c>
      <c r="G5" s="8" t="s">
        <v>17</v>
      </c>
      <c r="H5" s="8" t="s">
        <v>17</v>
      </c>
      <c r="I5" s="8" t="s">
        <v>17</v>
      </c>
    </row>
    <row r="6" spans="1:9" x14ac:dyDescent="0.25">
      <c r="B6" s="2"/>
      <c r="C6" s="8"/>
      <c r="D6" s="8"/>
      <c r="E6" s="8"/>
      <c r="F6" s="8"/>
      <c r="G6" s="8"/>
      <c r="H6" s="8"/>
      <c r="I6" s="8"/>
    </row>
    <row r="7" spans="1:9" ht="17.25" x14ac:dyDescent="0.25">
      <c r="C7" s="4" t="s">
        <v>7</v>
      </c>
      <c r="D7" s="4" t="s">
        <v>6</v>
      </c>
      <c r="E7" s="4" t="s">
        <v>10</v>
      </c>
      <c r="F7" s="4" t="s">
        <v>20</v>
      </c>
      <c r="G7" s="5" t="s">
        <v>11</v>
      </c>
      <c r="H7" s="6" t="s">
        <v>12</v>
      </c>
      <c r="I7" s="5" t="s">
        <v>13</v>
      </c>
    </row>
    <row r="8" spans="1:9" x14ac:dyDescent="0.25">
      <c r="B8" s="10"/>
      <c r="C8" s="110" t="s">
        <v>27</v>
      </c>
      <c r="D8" s="110" t="s">
        <v>27</v>
      </c>
    </row>
    <row r="9" spans="1:9" s="10" customFormat="1" ht="15.75" thickBot="1" x14ac:dyDescent="0.3">
      <c r="B9" s="13" t="s">
        <v>5</v>
      </c>
      <c r="C9" s="14"/>
      <c r="D9" s="14"/>
    </row>
    <row r="10" spans="1:9" ht="15.75" thickBot="1" x14ac:dyDescent="0.3">
      <c r="A10">
        <v>2023</v>
      </c>
      <c r="B10" s="10" t="s">
        <v>26</v>
      </c>
      <c r="C10" s="115">
        <v>2864695.14</v>
      </c>
      <c r="D10" s="115">
        <f>C10-1744087.91</f>
        <v>1120607.2300000002</v>
      </c>
      <c r="E10" s="124">
        <v>49721881.590000004</v>
      </c>
      <c r="F10" s="111"/>
      <c r="G10" s="111">
        <f>E10</f>
        <v>49721881.590000004</v>
      </c>
      <c r="H10" s="111">
        <f>E10</f>
        <v>49721881.590000004</v>
      </c>
      <c r="I10" s="111">
        <f>E10</f>
        <v>49721881.590000004</v>
      </c>
    </row>
    <row r="11" spans="1:9" ht="15.75" thickBot="1" x14ac:dyDescent="0.3">
      <c r="A11">
        <v>2022</v>
      </c>
      <c r="B11" s="10" t="s">
        <v>25</v>
      </c>
      <c r="C11" s="116">
        <v>2508720.81</v>
      </c>
      <c r="D11" s="115">
        <f>C11-1812962.05</f>
        <v>695758.76</v>
      </c>
      <c r="E11" s="124">
        <v>48929974.969999999</v>
      </c>
      <c r="F11" s="111"/>
      <c r="G11" s="111">
        <f>E11</f>
        <v>48929974.969999999</v>
      </c>
      <c r="H11" s="111">
        <f>E11</f>
        <v>48929974.969999999</v>
      </c>
      <c r="I11" s="111">
        <f>E11</f>
        <v>48929974.969999999</v>
      </c>
    </row>
    <row r="12" spans="1:9" ht="15.75" thickBot="1" x14ac:dyDescent="0.3">
      <c r="B12" s="10" t="s">
        <v>1</v>
      </c>
      <c r="C12" s="115">
        <v>3027456.3</v>
      </c>
      <c r="D12" s="115">
        <f>C12-1989903.8</f>
        <v>1037552.4999999998</v>
      </c>
      <c r="E12" s="124">
        <v>41210900.32</v>
      </c>
      <c r="F12" s="111"/>
      <c r="G12" s="111">
        <f>E12</f>
        <v>41210900.32</v>
      </c>
      <c r="H12" s="111">
        <f>E12</f>
        <v>41210900.32</v>
      </c>
      <c r="I12" s="111">
        <f>E12</f>
        <v>41210900.32</v>
      </c>
    </row>
    <row r="13" spans="1:9" x14ac:dyDescent="0.25">
      <c r="B13" s="10"/>
      <c r="C13" s="117"/>
      <c r="D13" s="117"/>
      <c r="E13" s="112"/>
      <c r="F13" s="112"/>
      <c r="G13" s="112"/>
      <c r="H13" s="112"/>
      <c r="I13" s="112"/>
    </row>
    <row r="14" spans="1:9" x14ac:dyDescent="0.25">
      <c r="B14" s="10"/>
      <c r="C14" s="117"/>
      <c r="D14" s="117"/>
      <c r="E14" s="112"/>
      <c r="F14" s="112"/>
      <c r="G14" s="112"/>
      <c r="H14" s="112"/>
      <c r="I14" s="112"/>
    </row>
    <row r="15" spans="1:9" ht="18" thickBot="1" x14ac:dyDescent="0.3">
      <c r="B15" s="13" t="s">
        <v>19</v>
      </c>
      <c r="C15" s="117"/>
      <c r="D15" s="117"/>
      <c r="E15" s="112"/>
      <c r="F15" s="112"/>
      <c r="G15" s="112"/>
      <c r="H15" s="112"/>
      <c r="I15" s="112"/>
    </row>
    <row r="16" spans="1:9" ht="15.75" thickBot="1" x14ac:dyDescent="0.3">
      <c r="A16">
        <v>2023</v>
      </c>
      <c r="B16" s="10" t="s">
        <v>3</v>
      </c>
      <c r="C16" s="114">
        <f t="shared" ref="C16:E18" si="0">C21-C10</f>
        <v>12884837.439999998</v>
      </c>
      <c r="D16" s="114">
        <f t="shared" si="0"/>
        <v>12032100.399999999</v>
      </c>
      <c r="E16" s="111">
        <f t="shared" si="0"/>
        <v>26075624.909999996</v>
      </c>
      <c r="F16" s="111"/>
      <c r="G16" s="111">
        <f t="shared" ref="G16:I18" si="1">G21-G10</f>
        <v>26075624.909999996</v>
      </c>
      <c r="H16" s="111">
        <f t="shared" si="1"/>
        <v>26075624.909999996</v>
      </c>
      <c r="I16" s="111">
        <f t="shared" si="1"/>
        <v>26075624.909999996</v>
      </c>
    </row>
    <row r="17" spans="1:9" ht="15.75" thickBot="1" x14ac:dyDescent="0.3">
      <c r="A17">
        <v>2022</v>
      </c>
      <c r="B17" s="10" t="s">
        <v>2</v>
      </c>
      <c r="C17" s="114">
        <f t="shared" si="0"/>
        <v>11902419.939999999</v>
      </c>
      <c r="D17" s="114">
        <f t="shared" si="0"/>
        <v>11072834.98</v>
      </c>
      <c r="E17" s="111">
        <f t="shared" si="0"/>
        <v>39451229.260000005</v>
      </c>
      <c r="F17" s="111"/>
      <c r="G17" s="111">
        <f t="shared" si="1"/>
        <v>39451229.260000005</v>
      </c>
      <c r="H17" s="111">
        <f t="shared" si="1"/>
        <v>39451229.260000005</v>
      </c>
      <c r="I17" s="111">
        <f t="shared" si="1"/>
        <v>39451229.260000005</v>
      </c>
    </row>
    <row r="18" spans="1:9" ht="15.75" thickBot="1" x14ac:dyDescent="0.3">
      <c r="B18" s="10" t="s">
        <v>1</v>
      </c>
      <c r="C18" s="114">
        <f t="shared" si="0"/>
        <v>11584343.600000001</v>
      </c>
      <c r="D18" s="114">
        <f t="shared" si="0"/>
        <v>10670711</v>
      </c>
      <c r="E18" s="111">
        <f t="shared" si="0"/>
        <v>21283135.039999999</v>
      </c>
      <c r="F18" s="111"/>
      <c r="G18" s="111">
        <f t="shared" si="1"/>
        <v>21283135.039999999</v>
      </c>
      <c r="H18" s="111">
        <f t="shared" si="1"/>
        <v>21283135.039999999</v>
      </c>
      <c r="I18" s="111">
        <f t="shared" si="1"/>
        <v>21283135.039999999</v>
      </c>
    </row>
    <row r="19" spans="1:9" x14ac:dyDescent="0.25">
      <c r="B19" s="10"/>
      <c r="C19" s="117"/>
      <c r="D19" s="117"/>
      <c r="E19" s="112"/>
      <c r="F19" s="112"/>
      <c r="G19" s="112"/>
      <c r="H19" s="112"/>
      <c r="I19" s="112"/>
    </row>
    <row r="20" spans="1:9" ht="15.75" thickBot="1" x14ac:dyDescent="0.3">
      <c r="B20" s="13" t="s">
        <v>4</v>
      </c>
      <c r="C20" s="117"/>
      <c r="D20" s="117"/>
      <c r="E20" s="112"/>
      <c r="F20" s="112"/>
      <c r="G20" s="112"/>
      <c r="H20" s="112"/>
      <c r="I20" s="112"/>
    </row>
    <row r="21" spans="1:9" ht="15.75" thickBot="1" x14ac:dyDescent="0.3">
      <c r="A21">
        <v>2023</v>
      </c>
      <c r="B21" s="10" t="s">
        <v>3</v>
      </c>
      <c r="C21" s="115">
        <v>15749532.579999998</v>
      </c>
      <c r="D21" s="115">
        <f>C21-2596824.95</f>
        <v>13152707.629999999</v>
      </c>
      <c r="E21" s="124">
        <v>75797506.5</v>
      </c>
      <c r="F21" s="124">
        <v>29263208.25</v>
      </c>
      <c r="G21" s="111">
        <f>E21</f>
        <v>75797506.5</v>
      </c>
      <c r="H21" s="111">
        <f>E21</f>
        <v>75797506.5</v>
      </c>
      <c r="I21" s="111">
        <f>E21</f>
        <v>75797506.5</v>
      </c>
    </row>
    <row r="22" spans="1:9" ht="15.75" thickBot="1" x14ac:dyDescent="0.3">
      <c r="A22">
        <v>2022</v>
      </c>
      <c r="B22" s="10" t="s">
        <v>2</v>
      </c>
      <c r="C22" s="116">
        <v>14411140.75</v>
      </c>
      <c r="D22" s="115">
        <f>C22-2642547.01</f>
        <v>11768593.74</v>
      </c>
      <c r="E22" s="124">
        <v>88381204.230000004</v>
      </c>
      <c r="F22" s="124">
        <v>44555720.979999997</v>
      </c>
      <c r="G22" s="111">
        <f>E22</f>
        <v>88381204.230000004</v>
      </c>
      <c r="H22" s="111">
        <f>E22</f>
        <v>88381204.230000004</v>
      </c>
      <c r="I22" s="111">
        <f>E22</f>
        <v>88381204.230000004</v>
      </c>
    </row>
    <row r="23" spans="1:9" ht="15.75" thickBot="1" x14ac:dyDescent="0.3">
      <c r="B23" s="10" t="s">
        <v>1</v>
      </c>
      <c r="C23" s="115">
        <v>14611799.9</v>
      </c>
      <c r="D23" s="115">
        <f>C23-2903536.4</f>
        <v>11708263.5</v>
      </c>
      <c r="E23" s="124">
        <v>62494035.359999999</v>
      </c>
      <c r="F23" s="124">
        <v>28288085.190000001</v>
      </c>
      <c r="G23" s="111">
        <f>E23</f>
        <v>62494035.359999999</v>
      </c>
      <c r="H23" s="111">
        <f>E23</f>
        <v>62494035.359999999</v>
      </c>
      <c r="I23" s="111">
        <f>E23</f>
        <v>62494035.359999999</v>
      </c>
    </row>
    <row r="24" spans="1:9" x14ac:dyDescent="0.25">
      <c r="B24" s="10"/>
      <c r="C24" s="10"/>
      <c r="D24" s="10"/>
    </row>
    <row r="25" spans="1:9" x14ac:dyDescent="0.25">
      <c r="B25" s="10"/>
      <c r="C25" s="10"/>
      <c r="D25" s="10"/>
    </row>
    <row r="26" spans="1:9" ht="17.25" x14ac:dyDescent="0.25">
      <c r="B26" s="1" t="s">
        <v>0</v>
      </c>
    </row>
    <row r="27" spans="1:9" ht="17.25" x14ac:dyDescent="0.25">
      <c r="B27" s="1" t="s">
        <v>22</v>
      </c>
    </row>
    <row r="28" spans="1:9" ht="17.25" x14ac:dyDescent="0.25">
      <c r="B28" t="s">
        <v>21</v>
      </c>
    </row>
    <row r="30" spans="1:9" x14ac:dyDescent="0.25">
      <c r="B30" s="10"/>
      <c r="D30" s="19"/>
      <c r="E30" s="10"/>
      <c r="F30" s="10"/>
      <c r="G30" s="10"/>
    </row>
    <row r="31" spans="1:9" x14ac:dyDescent="0.25">
      <c r="B31" s="10"/>
      <c r="D31" s="19"/>
      <c r="E31" s="10"/>
      <c r="F31" s="10"/>
      <c r="G31" s="10"/>
    </row>
    <row r="32" spans="1:9" x14ac:dyDescent="0.25">
      <c r="B32" s="10"/>
      <c r="D32" s="19"/>
      <c r="E32" s="10"/>
      <c r="F32" s="10"/>
      <c r="G32" s="10"/>
    </row>
    <row r="33" spans="2:7" x14ac:dyDescent="0.25">
      <c r="B33" s="10"/>
      <c r="D33" s="19"/>
      <c r="E33" s="10"/>
      <c r="F33" s="10"/>
      <c r="G33" s="10"/>
    </row>
  </sheetData>
  <pageMargins left="0.7" right="0.7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91989-8698-4598-882A-D29E74254E27}">
  <dimension ref="A1:I33"/>
  <sheetViews>
    <sheetView showGridLines="0" zoomScaleNormal="100" workbookViewId="0">
      <selection activeCell="G21" sqref="G21"/>
    </sheetView>
  </sheetViews>
  <sheetFormatPr defaultRowHeight="15" x14ac:dyDescent="0.25"/>
  <cols>
    <col min="2" max="2" width="30" customWidth="1"/>
    <col min="3" max="3" width="22.5703125" customWidth="1"/>
    <col min="4" max="4" width="21.5703125" customWidth="1"/>
    <col min="5" max="5" width="16.5703125" customWidth="1"/>
    <col min="6" max="6" width="17.5703125" customWidth="1"/>
    <col min="7" max="7" width="17.42578125" customWidth="1"/>
    <col min="8" max="8" width="16.85546875" customWidth="1"/>
    <col min="9" max="9" width="16.7109375" customWidth="1"/>
    <col min="10" max="17" width="15.7109375" customWidth="1"/>
  </cols>
  <sheetData>
    <row r="1" spans="1:9" x14ac:dyDescent="0.25">
      <c r="B1" s="2" t="s">
        <v>15</v>
      </c>
      <c r="C1" s="3" t="s">
        <v>16</v>
      </c>
      <c r="D1" s="3" t="s">
        <v>16</v>
      </c>
      <c r="E1" s="3" t="s">
        <v>16</v>
      </c>
      <c r="F1" s="3" t="s">
        <v>16</v>
      </c>
      <c r="G1" s="3" t="s">
        <v>16</v>
      </c>
      <c r="H1" s="3" t="s">
        <v>16</v>
      </c>
      <c r="I1" s="3" t="s">
        <v>16</v>
      </c>
    </row>
    <row r="2" spans="1:9" s="10" customFormat="1" ht="32.25" customHeight="1" x14ac:dyDescent="0.25">
      <c r="B2" s="13"/>
      <c r="C2" s="14"/>
      <c r="D2" s="14"/>
      <c r="E2" s="14"/>
      <c r="F2" s="14"/>
      <c r="G2" s="14"/>
      <c r="H2" s="14"/>
      <c r="I2" s="14"/>
    </row>
    <row r="3" spans="1:9" ht="45" x14ac:dyDescent="0.25">
      <c r="B3" s="9" t="s">
        <v>14</v>
      </c>
      <c r="C3" s="12" t="s">
        <v>24</v>
      </c>
      <c r="D3" s="15" t="s">
        <v>9</v>
      </c>
      <c r="E3" s="11" t="s">
        <v>8</v>
      </c>
      <c r="F3" s="11" t="s">
        <v>18</v>
      </c>
      <c r="G3" s="11" t="s">
        <v>8</v>
      </c>
      <c r="H3" s="11" t="s">
        <v>8</v>
      </c>
      <c r="I3" s="11" t="s">
        <v>8</v>
      </c>
    </row>
    <row r="4" spans="1:9" ht="7.5" customHeight="1" x14ac:dyDescent="0.25">
      <c r="B4" s="9"/>
      <c r="C4" s="7"/>
      <c r="D4" s="8"/>
      <c r="E4" s="8"/>
      <c r="F4" s="8"/>
      <c r="G4" s="8"/>
      <c r="H4" s="8"/>
      <c r="I4" s="8"/>
    </row>
    <row r="5" spans="1:9" ht="62.25" customHeight="1" x14ac:dyDescent="0.25">
      <c r="B5" s="9" t="s">
        <v>23</v>
      </c>
      <c r="C5" s="16" t="s">
        <v>28</v>
      </c>
      <c r="D5" s="17" t="s">
        <v>29</v>
      </c>
      <c r="E5" s="8" t="s">
        <v>17</v>
      </c>
      <c r="F5" s="8" t="s">
        <v>17</v>
      </c>
      <c r="G5" s="8" t="s">
        <v>17</v>
      </c>
      <c r="H5" s="8" t="s">
        <v>17</v>
      </c>
      <c r="I5" s="8" t="s">
        <v>17</v>
      </c>
    </row>
    <row r="6" spans="1:9" x14ac:dyDescent="0.25">
      <c r="B6" s="2"/>
      <c r="C6" s="8"/>
      <c r="D6" s="8"/>
      <c r="E6" s="8"/>
      <c r="F6" s="8"/>
      <c r="G6" s="8"/>
      <c r="H6" s="8"/>
      <c r="I6" s="8"/>
    </row>
    <row r="7" spans="1:9" ht="17.25" x14ac:dyDescent="0.25">
      <c r="C7" s="4" t="s">
        <v>7</v>
      </c>
      <c r="D7" s="4" t="s">
        <v>6</v>
      </c>
      <c r="E7" s="4" t="s">
        <v>10</v>
      </c>
      <c r="F7" s="4" t="s">
        <v>20</v>
      </c>
      <c r="G7" s="5" t="s">
        <v>11</v>
      </c>
      <c r="H7" s="6" t="s">
        <v>12</v>
      </c>
      <c r="I7" s="5" t="s">
        <v>13</v>
      </c>
    </row>
    <row r="8" spans="1:9" x14ac:dyDescent="0.25">
      <c r="B8" s="10"/>
      <c r="C8" s="110" t="s">
        <v>27</v>
      </c>
      <c r="D8" s="110" t="s">
        <v>27</v>
      </c>
    </row>
    <row r="9" spans="1:9" s="10" customFormat="1" ht="15.75" thickBot="1" x14ac:dyDescent="0.3">
      <c r="B9" s="13" t="s">
        <v>5</v>
      </c>
      <c r="C9" s="14"/>
      <c r="D9" s="14"/>
    </row>
    <row r="10" spans="1:9" ht="15.75" thickBot="1" x14ac:dyDescent="0.3">
      <c r="A10">
        <v>2023</v>
      </c>
      <c r="B10" s="10" t="s">
        <v>26</v>
      </c>
      <c r="C10" s="115">
        <v>3554894.66</v>
      </c>
      <c r="D10" s="115">
        <f>C10-2146916.2</f>
        <v>1407978.46</v>
      </c>
      <c r="E10" s="124">
        <v>60722891.140000001</v>
      </c>
      <c r="F10" s="111"/>
      <c r="G10" s="111">
        <f>E10</f>
        <v>60722891.140000001</v>
      </c>
      <c r="H10" s="111">
        <f>E10</f>
        <v>60722891.140000001</v>
      </c>
      <c r="I10" s="111">
        <f>E10</f>
        <v>60722891.140000001</v>
      </c>
    </row>
    <row r="11" spans="1:9" ht="15.75" thickBot="1" x14ac:dyDescent="0.3">
      <c r="A11">
        <v>2022</v>
      </c>
      <c r="B11" s="10" t="s">
        <v>25</v>
      </c>
      <c r="C11" s="115">
        <v>4602878.33</v>
      </c>
      <c r="D11" s="115">
        <f>C11-3092586.54</f>
        <v>1510291.79</v>
      </c>
      <c r="E11" s="124">
        <v>86525595.900000006</v>
      </c>
      <c r="F11" s="111"/>
      <c r="G11" s="111">
        <f>E11</f>
        <v>86525595.900000006</v>
      </c>
      <c r="H11" s="111">
        <f>E11</f>
        <v>86525595.900000006</v>
      </c>
      <c r="I11" s="111">
        <f>E11</f>
        <v>86525595.900000006</v>
      </c>
    </row>
    <row r="12" spans="1:9" ht="15.75" thickBot="1" x14ac:dyDescent="0.3">
      <c r="B12" s="10" t="s">
        <v>1</v>
      </c>
      <c r="C12" s="115">
        <v>4082354.8</v>
      </c>
      <c r="D12" s="115">
        <f>C12-2645717.8</f>
        <v>1436637</v>
      </c>
      <c r="E12" s="124">
        <v>54601027.689999998</v>
      </c>
      <c r="F12" s="111"/>
      <c r="G12" s="111">
        <f>E12</f>
        <v>54601027.689999998</v>
      </c>
      <c r="H12" s="111">
        <f>E12</f>
        <v>54601027.689999998</v>
      </c>
      <c r="I12" s="111">
        <f>E12</f>
        <v>54601027.689999998</v>
      </c>
    </row>
    <row r="13" spans="1:9" x14ac:dyDescent="0.25">
      <c r="B13" s="10"/>
      <c r="C13" s="18"/>
      <c r="D13" s="18"/>
      <c r="E13" s="112"/>
      <c r="F13" s="112"/>
      <c r="G13" s="112"/>
      <c r="H13" s="112"/>
      <c r="I13" s="112"/>
    </row>
    <row r="14" spans="1:9" x14ac:dyDescent="0.25">
      <c r="B14" s="10"/>
      <c r="C14" s="18"/>
      <c r="D14" s="18"/>
      <c r="E14" s="112"/>
      <c r="F14" s="112"/>
      <c r="G14" s="112"/>
      <c r="H14" s="112"/>
      <c r="I14" s="112"/>
    </row>
    <row r="15" spans="1:9" ht="18" thickBot="1" x14ac:dyDescent="0.3">
      <c r="B15" s="13" t="s">
        <v>19</v>
      </c>
      <c r="C15" s="18"/>
      <c r="D15" s="18"/>
      <c r="E15" s="112"/>
      <c r="F15" s="112"/>
      <c r="G15" s="112"/>
      <c r="H15" s="112"/>
      <c r="I15" s="112"/>
    </row>
    <row r="16" spans="1:9" ht="15.75" thickBot="1" x14ac:dyDescent="0.3">
      <c r="A16">
        <v>2023</v>
      </c>
      <c r="B16" s="10" t="s">
        <v>3</v>
      </c>
      <c r="C16" s="114">
        <f t="shared" ref="C16:D18" si="0">C21-C10</f>
        <v>11430657.539999999</v>
      </c>
      <c r="D16" s="114">
        <f t="shared" si="0"/>
        <v>10417089.960000001</v>
      </c>
      <c r="E16" s="111">
        <f>E21-E10</f>
        <v>39584479.799999997</v>
      </c>
      <c r="F16" s="111"/>
      <c r="G16" s="111">
        <f t="shared" ref="G16:I18" si="1">G21-G10</f>
        <v>39584479.799999997</v>
      </c>
      <c r="H16" s="111">
        <f t="shared" si="1"/>
        <v>39584479.799999997</v>
      </c>
      <c r="I16" s="111">
        <f t="shared" si="1"/>
        <v>39584479.799999997</v>
      </c>
    </row>
    <row r="17" spans="1:9" ht="15.75" thickBot="1" x14ac:dyDescent="0.3">
      <c r="A17">
        <v>2022</v>
      </c>
      <c r="B17" s="10" t="s">
        <v>2</v>
      </c>
      <c r="C17" s="113">
        <f t="shared" si="0"/>
        <v>10984334.619999999</v>
      </c>
      <c r="D17" s="113">
        <f t="shared" si="0"/>
        <v>9673644.9100000001</v>
      </c>
      <c r="E17" s="111">
        <f>E22-E11</f>
        <v>49367301.289999992</v>
      </c>
      <c r="F17" s="111"/>
      <c r="G17" s="111">
        <f t="shared" si="1"/>
        <v>49367301.289999992</v>
      </c>
      <c r="H17" s="111">
        <f t="shared" si="1"/>
        <v>49367301.289999992</v>
      </c>
      <c r="I17" s="111">
        <f t="shared" si="1"/>
        <v>49367301.289999992</v>
      </c>
    </row>
    <row r="18" spans="1:9" ht="15.75" thickBot="1" x14ac:dyDescent="0.3">
      <c r="B18" s="10" t="s">
        <v>1</v>
      </c>
      <c r="C18" s="114">
        <f t="shared" si="0"/>
        <v>8615730.3999999985</v>
      </c>
      <c r="D18" s="114">
        <f t="shared" si="0"/>
        <v>7431859.2999999989</v>
      </c>
      <c r="E18" s="111">
        <f>E23-E12</f>
        <v>30878953.450000003</v>
      </c>
      <c r="F18" s="111"/>
      <c r="G18" s="111">
        <f t="shared" si="1"/>
        <v>30878953.450000003</v>
      </c>
      <c r="H18" s="111">
        <f t="shared" si="1"/>
        <v>30878953.450000003</v>
      </c>
      <c r="I18" s="111">
        <f t="shared" si="1"/>
        <v>30878953.450000003</v>
      </c>
    </row>
    <row r="19" spans="1:9" x14ac:dyDescent="0.25">
      <c r="B19" s="10"/>
      <c r="C19" s="18"/>
      <c r="D19" s="18"/>
      <c r="E19" s="112"/>
      <c r="F19" s="112"/>
      <c r="G19" s="112"/>
      <c r="H19" s="112"/>
      <c r="I19" s="112"/>
    </row>
    <row r="20" spans="1:9" ht="15.75" thickBot="1" x14ac:dyDescent="0.3">
      <c r="B20" s="13" t="s">
        <v>4</v>
      </c>
      <c r="C20" s="18"/>
      <c r="D20" s="18"/>
      <c r="E20" s="112"/>
      <c r="F20" s="112"/>
      <c r="G20" s="112"/>
      <c r="H20" s="112"/>
      <c r="I20" s="112"/>
    </row>
    <row r="21" spans="1:9" ht="15.75" thickBot="1" x14ac:dyDescent="0.3">
      <c r="A21">
        <v>2023</v>
      </c>
      <c r="B21" s="10" t="s">
        <v>3</v>
      </c>
      <c r="C21" s="115">
        <v>14985552.199999999</v>
      </c>
      <c r="D21" s="115">
        <f>C21-3160483.78</f>
        <v>11825068.42</v>
      </c>
      <c r="E21" s="124">
        <v>100307370.94</v>
      </c>
      <c r="F21" s="124">
        <v>31526670.710000001</v>
      </c>
      <c r="G21" s="111">
        <f>E21</f>
        <v>100307370.94</v>
      </c>
      <c r="H21" s="111">
        <f>E21</f>
        <v>100307370.94</v>
      </c>
      <c r="I21" s="111">
        <f>E21</f>
        <v>100307370.94</v>
      </c>
    </row>
    <row r="22" spans="1:9" ht="15.75" thickBot="1" x14ac:dyDescent="0.3">
      <c r="A22">
        <v>2022</v>
      </c>
      <c r="B22" s="10" t="s">
        <v>2</v>
      </c>
      <c r="C22" s="115">
        <v>15587212.949999999</v>
      </c>
      <c r="D22" s="115">
        <f>C22-4403276.25</f>
        <v>11183936.699999999</v>
      </c>
      <c r="E22" s="124">
        <v>135892897.19</v>
      </c>
      <c r="F22" s="124">
        <v>70011513.609999999</v>
      </c>
      <c r="G22" s="111">
        <f>E22</f>
        <v>135892897.19</v>
      </c>
      <c r="H22" s="111">
        <f>E22</f>
        <v>135892897.19</v>
      </c>
      <c r="I22" s="111">
        <f>E22</f>
        <v>135892897.19</v>
      </c>
    </row>
    <row r="23" spans="1:9" ht="15.75" thickBot="1" x14ac:dyDescent="0.3">
      <c r="B23" s="10" t="s">
        <v>1</v>
      </c>
      <c r="C23" s="115">
        <v>12698085.199999999</v>
      </c>
      <c r="D23" s="115">
        <f>C23-3829588.9</f>
        <v>8868496.2999999989</v>
      </c>
      <c r="E23" s="124">
        <v>85479981.140000001</v>
      </c>
      <c r="F23" s="124">
        <v>33778868.670000002</v>
      </c>
      <c r="G23" s="111">
        <f>E23</f>
        <v>85479981.140000001</v>
      </c>
      <c r="H23" s="111">
        <f>E23</f>
        <v>85479981.140000001</v>
      </c>
      <c r="I23" s="111">
        <f>E23</f>
        <v>85479981.140000001</v>
      </c>
    </row>
    <row r="24" spans="1:9" x14ac:dyDescent="0.25">
      <c r="B24" s="10"/>
      <c r="C24" s="10"/>
      <c r="D24" s="10"/>
    </row>
    <row r="25" spans="1:9" x14ac:dyDescent="0.25">
      <c r="B25" s="10"/>
      <c r="C25" s="10"/>
      <c r="D25" s="10"/>
    </row>
    <row r="26" spans="1:9" ht="17.25" x14ac:dyDescent="0.25">
      <c r="B26" s="1" t="s">
        <v>0</v>
      </c>
    </row>
    <row r="27" spans="1:9" ht="17.25" x14ac:dyDescent="0.25">
      <c r="B27" s="1" t="s">
        <v>22</v>
      </c>
    </row>
    <row r="28" spans="1:9" ht="17.25" x14ac:dyDescent="0.25">
      <c r="B28" t="s">
        <v>21</v>
      </c>
    </row>
    <row r="30" spans="1:9" x14ac:dyDescent="0.25">
      <c r="B30" s="10"/>
      <c r="D30" s="19"/>
      <c r="E30" s="10"/>
      <c r="F30" s="10"/>
      <c r="G30" s="10"/>
    </row>
    <row r="31" spans="1:9" x14ac:dyDescent="0.25">
      <c r="B31" s="10"/>
      <c r="D31" s="19"/>
      <c r="E31" s="10"/>
      <c r="F31" s="10"/>
      <c r="G31" s="10"/>
    </row>
    <row r="32" spans="1:9" x14ac:dyDescent="0.25">
      <c r="B32" s="10"/>
      <c r="D32" s="19"/>
      <c r="E32" s="10"/>
      <c r="F32" s="10"/>
      <c r="G32" s="10"/>
    </row>
    <row r="33" spans="2:7" x14ac:dyDescent="0.25">
      <c r="B33" s="10"/>
      <c r="D33" s="19"/>
      <c r="E33" s="10"/>
      <c r="F33" s="10"/>
      <c r="G33" s="10"/>
    </row>
  </sheetData>
  <pageMargins left="0.7" right="0.7" top="0.75" bottom="0.75" header="0.3" footer="0.3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591C-547C-47A6-9C11-848338383B17}">
  <sheetPr filterMode="1">
    <tabColor rgb="FF00B0F0"/>
  </sheetPr>
  <dimension ref="A1:M130"/>
  <sheetViews>
    <sheetView topLeftCell="C95" workbookViewId="0">
      <selection activeCell="H90" sqref="H90"/>
    </sheetView>
  </sheetViews>
  <sheetFormatPr defaultRowHeight="12.75" x14ac:dyDescent="0.2"/>
  <cols>
    <col min="1" max="2" width="23" style="23" customWidth="1"/>
    <col min="3" max="3" width="23" style="26" customWidth="1"/>
    <col min="4" max="5" width="23" style="23" customWidth="1"/>
    <col min="6" max="6" width="23" style="27" customWidth="1"/>
    <col min="7" max="7" width="23" style="23" customWidth="1"/>
    <col min="8" max="8" width="35" style="27" customWidth="1"/>
    <col min="9" max="9" width="23" style="23" customWidth="1"/>
    <col min="10" max="10" width="15.5703125" style="23" customWidth="1"/>
    <col min="11" max="11" width="46.85546875" style="23" customWidth="1"/>
    <col min="12" max="12" width="26.28515625" style="27" customWidth="1"/>
    <col min="13" max="13" width="19.85546875" style="23" customWidth="1"/>
    <col min="14" max="16384" width="9.140625" style="23"/>
  </cols>
  <sheetData>
    <row r="1" spans="1:12" x14ac:dyDescent="0.2">
      <c r="A1" s="20" t="s">
        <v>30</v>
      </c>
      <c r="B1" s="20"/>
      <c r="C1" s="21"/>
      <c r="D1" s="20"/>
      <c r="E1" s="20"/>
      <c r="F1" s="22"/>
      <c r="G1" s="20"/>
      <c r="H1" s="22"/>
      <c r="I1" s="20"/>
      <c r="J1" s="20"/>
      <c r="K1" s="20"/>
      <c r="L1" s="22"/>
    </row>
    <row r="2" spans="1:12" ht="25.5" x14ac:dyDescent="0.2">
      <c r="A2" s="24" t="s">
        <v>31</v>
      </c>
      <c r="B2" s="25" t="s">
        <v>32</v>
      </c>
    </row>
    <row r="3" spans="1:12" x14ac:dyDescent="0.2">
      <c r="A3" s="24" t="s">
        <v>33</v>
      </c>
      <c r="B3" s="25" t="s">
        <v>34</v>
      </c>
    </row>
    <row r="4" spans="1:12" x14ac:dyDescent="0.2">
      <c r="A4" s="24" t="s">
        <v>35</v>
      </c>
      <c r="B4" s="25" t="s">
        <v>36</v>
      </c>
    </row>
    <row r="5" spans="1:12" x14ac:dyDescent="0.2">
      <c r="A5" s="24" t="s">
        <v>37</v>
      </c>
      <c r="B5" s="25" t="s">
        <v>38</v>
      </c>
    </row>
    <row r="6" spans="1:12" x14ac:dyDescent="0.2">
      <c r="A6" s="24" t="s">
        <v>39</v>
      </c>
      <c r="B6" s="25" t="s">
        <v>40</v>
      </c>
    </row>
    <row r="7" spans="1:12" x14ac:dyDescent="0.2">
      <c r="A7" s="24" t="s">
        <v>41</v>
      </c>
      <c r="B7" s="25" t="s">
        <v>42</v>
      </c>
    </row>
    <row r="8" spans="1:12" x14ac:dyDescent="0.2">
      <c r="A8" s="24" t="s">
        <v>43</v>
      </c>
      <c r="B8" s="25" t="s">
        <v>44</v>
      </c>
    </row>
    <row r="9" spans="1:12" x14ac:dyDescent="0.2">
      <c r="A9" s="24" t="s">
        <v>45</v>
      </c>
      <c r="B9" s="25"/>
    </row>
    <row r="10" spans="1:12" x14ac:dyDescent="0.2">
      <c r="A10" s="24" t="s">
        <v>46</v>
      </c>
      <c r="B10" s="25"/>
    </row>
    <row r="11" spans="1:12" x14ac:dyDescent="0.2">
      <c r="A11" s="24" t="s">
        <v>47</v>
      </c>
      <c r="B11" s="28"/>
    </row>
    <row r="12" spans="1:12" x14ac:dyDescent="0.2">
      <c r="A12" s="24" t="s">
        <v>48</v>
      </c>
      <c r="B12" s="25"/>
    </row>
    <row r="13" spans="1:12" x14ac:dyDescent="0.2">
      <c r="A13" s="24" t="s">
        <v>49</v>
      </c>
      <c r="B13" s="25"/>
    </row>
    <row r="14" spans="1:12" x14ac:dyDescent="0.2">
      <c r="A14" s="24" t="s">
        <v>50</v>
      </c>
      <c r="B14" s="29" t="s">
        <v>51</v>
      </c>
    </row>
    <row r="15" spans="1:12" x14ac:dyDescent="0.2">
      <c r="A15" s="24" t="s">
        <v>52</v>
      </c>
      <c r="B15" s="29" t="s">
        <v>51</v>
      </c>
    </row>
    <row r="16" spans="1:12" x14ac:dyDescent="0.2">
      <c r="A16" s="24" t="s">
        <v>53</v>
      </c>
      <c r="B16" s="29" t="s">
        <v>51</v>
      </c>
    </row>
    <row r="17" spans="1:12" x14ac:dyDescent="0.2">
      <c r="A17" s="24" t="s">
        <v>54</v>
      </c>
      <c r="B17" s="29" t="s">
        <v>51</v>
      </c>
    </row>
    <row r="18" spans="1:12" x14ac:dyDescent="0.2">
      <c r="A18" s="24" t="s">
        <v>55</v>
      </c>
      <c r="B18" s="29" t="s">
        <v>51</v>
      </c>
    </row>
    <row r="19" spans="1:12" x14ac:dyDescent="0.2">
      <c r="A19" s="29"/>
    </row>
    <row r="20" spans="1:12" ht="25.5" x14ac:dyDescent="0.2">
      <c r="A20" s="30" t="s">
        <v>56</v>
      </c>
      <c r="B20" s="30" t="s">
        <v>57</v>
      </c>
      <c r="C20" s="31" t="s">
        <v>58</v>
      </c>
      <c r="D20" s="30" t="s">
        <v>59</v>
      </c>
      <c r="E20" s="30" t="s">
        <v>60</v>
      </c>
      <c r="F20" s="32" t="s">
        <v>61</v>
      </c>
      <c r="G20" s="30" t="s">
        <v>62</v>
      </c>
      <c r="H20" s="32" t="s">
        <v>63</v>
      </c>
      <c r="I20" s="30" t="s">
        <v>64</v>
      </c>
      <c r="J20" s="30" t="s">
        <v>65</v>
      </c>
      <c r="K20" s="30" t="s">
        <v>66</v>
      </c>
      <c r="L20" s="32" t="s">
        <v>67</v>
      </c>
    </row>
    <row r="21" spans="1:12" ht="25.5" x14ac:dyDescent="0.2">
      <c r="A21" s="25" t="s">
        <v>68</v>
      </c>
      <c r="B21" s="25" t="s">
        <v>69</v>
      </c>
      <c r="C21" s="33" t="s">
        <v>70</v>
      </c>
      <c r="D21" s="25" t="s">
        <v>71</v>
      </c>
      <c r="E21" s="25" t="s">
        <v>72</v>
      </c>
      <c r="F21" s="34" t="s">
        <v>73</v>
      </c>
      <c r="G21" s="25"/>
      <c r="H21" s="34" t="s">
        <v>74</v>
      </c>
      <c r="I21" s="25" t="s">
        <v>75</v>
      </c>
      <c r="J21" s="35">
        <v>1</v>
      </c>
      <c r="K21" s="25" t="s">
        <v>76</v>
      </c>
      <c r="L21" s="36">
        <v>5.6</v>
      </c>
    </row>
    <row r="22" spans="1:12" ht="25.5" x14ac:dyDescent="0.2">
      <c r="A22" s="25" t="s">
        <v>68</v>
      </c>
      <c r="B22" s="25" t="s">
        <v>69</v>
      </c>
      <c r="C22" s="33" t="s">
        <v>70</v>
      </c>
      <c r="D22" s="25" t="s">
        <v>71</v>
      </c>
      <c r="E22" s="25" t="s">
        <v>72</v>
      </c>
      <c r="F22" s="34" t="s">
        <v>73</v>
      </c>
      <c r="G22" s="25"/>
      <c r="H22" s="34" t="s">
        <v>74</v>
      </c>
      <c r="I22" s="25" t="s">
        <v>75</v>
      </c>
      <c r="J22" s="35">
        <v>-59.72</v>
      </c>
      <c r="K22" s="25" t="s">
        <v>73</v>
      </c>
      <c r="L22" s="36">
        <v>0</v>
      </c>
    </row>
    <row r="23" spans="1:12" ht="25.5" hidden="1" x14ac:dyDescent="0.2">
      <c r="A23" s="25" t="s">
        <v>68</v>
      </c>
      <c r="B23" s="25" t="s">
        <v>69</v>
      </c>
      <c r="C23" s="25" t="s">
        <v>70</v>
      </c>
      <c r="D23" s="25" t="s">
        <v>77</v>
      </c>
      <c r="E23" s="25" t="s">
        <v>78</v>
      </c>
      <c r="F23" s="25" t="s">
        <v>79</v>
      </c>
      <c r="G23" s="25" t="s">
        <v>80</v>
      </c>
      <c r="H23" s="25" t="s">
        <v>74</v>
      </c>
      <c r="I23" s="25" t="s">
        <v>75</v>
      </c>
      <c r="J23" s="35">
        <v>-1988068.08</v>
      </c>
      <c r="K23" s="25" t="s">
        <v>73</v>
      </c>
      <c r="L23" s="37">
        <v>0</v>
      </c>
    </row>
    <row r="24" spans="1:12" ht="25.5" x14ac:dyDescent="0.2">
      <c r="A24" s="25" t="s">
        <v>68</v>
      </c>
      <c r="B24" s="25" t="s">
        <v>69</v>
      </c>
      <c r="C24" s="33" t="s">
        <v>70</v>
      </c>
      <c r="D24" s="25" t="s">
        <v>77</v>
      </c>
      <c r="E24" s="25" t="s">
        <v>78</v>
      </c>
      <c r="F24" s="34" t="s">
        <v>73</v>
      </c>
      <c r="G24" s="25"/>
      <c r="H24" s="34" t="s">
        <v>74</v>
      </c>
      <c r="I24" s="25" t="s">
        <v>75</v>
      </c>
      <c r="J24" s="35">
        <v>1</v>
      </c>
      <c r="K24" s="25" t="s">
        <v>76</v>
      </c>
      <c r="L24" s="36">
        <v>1858952.5</v>
      </c>
    </row>
    <row r="25" spans="1:12" ht="25.5" x14ac:dyDescent="0.2">
      <c r="A25" s="25" t="s">
        <v>68</v>
      </c>
      <c r="B25" s="25" t="s">
        <v>69</v>
      </c>
      <c r="C25" s="33" t="s">
        <v>70</v>
      </c>
      <c r="D25" s="25" t="s">
        <v>77</v>
      </c>
      <c r="E25" s="25" t="s">
        <v>78</v>
      </c>
      <c r="F25" s="34" t="s">
        <v>73</v>
      </c>
      <c r="G25" s="25"/>
      <c r="H25" s="34" t="s">
        <v>74</v>
      </c>
      <c r="I25" s="25" t="s">
        <v>75</v>
      </c>
      <c r="J25" s="35">
        <v>-29984773.050000001</v>
      </c>
      <c r="K25" s="25" t="s">
        <v>73</v>
      </c>
      <c r="L25" s="36">
        <v>0</v>
      </c>
    </row>
    <row r="26" spans="1:12" ht="25.5" x14ac:dyDescent="0.2">
      <c r="A26" s="25" t="s">
        <v>68</v>
      </c>
      <c r="B26" s="25" t="s">
        <v>69</v>
      </c>
      <c r="C26" s="33" t="s">
        <v>70</v>
      </c>
      <c r="D26" s="25" t="s">
        <v>81</v>
      </c>
      <c r="E26" s="25" t="s">
        <v>82</v>
      </c>
      <c r="F26" s="34" t="s">
        <v>73</v>
      </c>
      <c r="G26" s="25"/>
      <c r="H26" s="34" t="s">
        <v>74</v>
      </c>
      <c r="I26" s="25" t="s">
        <v>75</v>
      </c>
      <c r="J26" s="35">
        <v>1</v>
      </c>
      <c r="K26" s="25" t="s">
        <v>76</v>
      </c>
      <c r="L26" s="36">
        <v>16207.25</v>
      </c>
    </row>
    <row r="27" spans="1:12" ht="25.5" x14ac:dyDescent="0.2">
      <c r="A27" s="25" t="s">
        <v>68</v>
      </c>
      <c r="B27" s="25" t="s">
        <v>69</v>
      </c>
      <c r="C27" s="33" t="s">
        <v>70</v>
      </c>
      <c r="D27" s="25" t="s">
        <v>81</v>
      </c>
      <c r="E27" s="25" t="s">
        <v>82</v>
      </c>
      <c r="F27" s="34" t="s">
        <v>73</v>
      </c>
      <c r="G27" s="25"/>
      <c r="H27" s="34" t="s">
        <v>74</v>
      </c>
      <c r="I27" s="25" t="s">
        <v>75</v>
      </c>
      <c r="J27" s="35">
        <v>-319193.99</v>
      </c>
      <c r="K27" s="25" t="s">
        <v>73</v>
      </c>
      <c r="L27" s="36">
        <v>0</v>
      </c>
    </row>
    <row r="28" spans="1:12" ht="38.25" hidden="1" x14ac:dyDescent="0.2">
      <c r="A28" s="25" t="s">
        <v>83</v>
      </c>
      <c r="B28" s="25" t="s">
        <v>84</v>
      </c>
      <c r="C28" s="25" t="s">
        <v>70</v>
      </c>
      <c r="D28" s="25" t="s">
        <v>85</v>
      </c>
      <c r="E28" s="25" t="s">
        <v>86</v>
      </c>
      <c r="F28" s="25" t="s">
        <v>79</v>
      </c>
      <c r="G28" s="25" t="s">
        <v>80</v>
      </c>
      <c r="H28" s="25" t="s">
        <v>74</v>
      </c>
      <c r="I28" s="25" t="s">
        <v>75</v>
      </c>
      <c r="J28" s="35">
        <v>-5662.77</v>
      </c>
      <c r="K28" s="25" t="s">
        <v>73</v>
      </c>
      <c r="L28" s="37">
        <v>0</v>
      </c>
    </row>
    <row r="29" spans="1:12" ht="25.5" hidden="1" x14ac:dyDescent="0.2">
      <c r="A29" s="25" t="s">
        <v>83</v>
      </c>
      <c r="B29" s="25" t="s">
        <v>84</v>
      </c>
      <c r="C29" s="25" t="s">
        <v>70</v>
      </c>
      <c r="D29" s="25" t="s">
        <v>87</v>
      </c>
      <c r="E29" s="25" t="s">
        <v>88</v>
      </c>
      <c r="F29" s="25" t="s">
        <v>79</v>
      </c>
      <c r="G29" s="25" t="s">
        <v>80</v>
      </c>
      <c r="H29" s="25" t="s">
        <v>74</v>
      </c>
      <c r="I29" s="25" t="s">
        <v>75</v>
      </c>
      <c r="J29" s="35">
        <v>-226405.44</v>
      </c>
      <c r="K29" s="25" t="s">
        <v>73</v>
      </c>
      <c r="L29" s="37">
        <v>0</v>
      </c>
    </row>
    <row r="30" spans="1:12" ht="25.5" x14ac:dyDescent="0.2">
      <c r="A30" s="25" t="s">
        <v>83</v>
      </c>
      <c r="B30" s="25" t="s">
        <v>84</v>
      </c>
      <c r="C30" s="33" t="s">
        <v>70</v>
      </c>
      <c r="D30" s="25" t="s">
        <v>87</v>
      </c>
      <c r="E30" s="25" t="s">
        <v>88</v>
      </c>
      <c r="F30" s="34" t="s">
        <v>73</v>
      </c>
      <c r="G30" s="25"/>
      <c r="H30" s="34" t="s">
        <v>74</v>
      </c>
      <c r="I30" s="25" t="s">
        <v>75</v>
      </c>
      <c r="J30" s="35">
        <v>1</v>
      </c>
      <c r="K30" s="25" t="s">
        <v>76</v>
      </c>
      <c r="L30" s="36">
        <v>54338.32</v>
      </c>
    </row>
    <row r="31" spans="1:12" ht="25.5" x14ac:dyDescent="0.2">
      <c r="A31" s="25" t="s">
        <v>83</v>
      </c>
      <c r="B31" s="25" t="s">
        <v>84</v>
      </c>
      <c r="C31" s="33" t="s">
        <v>70</v>
      </c>
      <c r="D31" s="25" t="s">
        <v>87</v>
      </c>
      <c r="E31" s="25" t="s">
        <v>88</v>
      </c>
      <c r="F31" s="34" t="s">
        <v>73</v>
      </c>
      <c r="G31" s="25"/>
      <c r="H31" s="34" t="s">
        <v>74</v>
      </c>
      <c r="I31" s="25" t="s">
        <v>75</v>
      </c>
      <c r="J31" s="35">
        <v>-570258.26</v>
      </c>
      <c r="K31" s="25" t="s">
        <v>73</v>
      </c>
      <c r="L31" s="36">
        <v>0</v>
      </c>
    </row>
    <row r="32" spans="1:12" ht="25.5" x14ac:dyDescent="0.2">
      <c r="A32" s="25" t="s">
        <v>83</v>
      </c>
      <c r="B32" s="25" t="s">
        <v>84</v>
      </c>
      <c r="C32" s="33" t="s">
        <v>70</v>
      </c>
      <c r="D32" s="25" t="s">
        <v>89</v>
      </c>
      <c r="E32" s="25" t="s">
        <v>90</v>
      </c>
      <c r="F32" s="34" t="s">
        <v>73</v>
      </c>
      <c r="G32" s="25"/>
      <c r="H32" s="34" t="s">
        <v>74</v>
      </c>
      <c r="I32" s="25" t="s">
        <v>75</v>
      </c>
      <c r="J32" s="35">
        <v>1</v>
      </c>
      <c r="K32" s="25" t="s">
        <v>76</v>
      </c>
      <c r="L32" s="36">
        <v>26308.799999999999</v>
      </c>
    </row>
    <row r="33" spans="1:12" ht="25.5" x14ac:dyDescent="0.2">
      <c r="A33" s="25" t="s">
        <v>83</v>
      </c>
      <c r="B33" s="25" t="s">
        <v>84</v>
      </c>
      <c r="C33" s="33" t="s">
        <v>70</v>
      </c>
      <c r="D33" s="25" t="s">
        <v>89</v>
      </c>
      <c r="E33" s="25" t="s">
        <v>90</v>
      </c>
      <c r="F33" s="34" t="s">
        <v>73</v>
      </c>
      <c r="G33" s="25"/>
      <c r="H33" s="34" t="s">
        <v>74</v>
      </c>
      <c r="I33" s="25" t="s">
        <v>75</v>
      </c>
      <c r="J33" s="35">
        <v>-7683.62</v>
      </c>
      <c r="K33" s="25" t="s">
        <v>73</v>
      </c>
      <c r="L33" s="36">
        <v>0</v>
      </c>
    </row>
    <row r="34" spans="1:12" ht="25.5" hidden="1" x14ac:dyDescent="0.2">
      <c r="A34" s="25" t="s">
        <v>83</v>
      </c>
      <c r="B34" s="25" t="s">
        <v>84</v>
      </c>
      <c r="C34" s="25" t="s">
        <v>70</v>
      </c>
      <c r="D34" s="25" t="s">
        <v>91</v>
      </c>
      <c r="E34" s="25" t="s">
        <v>92</v>
      </c>
      <c r="F34" s="25" t="s">
        <v>79</v>
      </c>
      <c r="G34" s="25" t="s">
        <v>80</v>
      </c>
      <c r="H34" s="25" t="s">
        <v>74</v>
      </c>
      <c r="I34" s="25" t="s">
        <v>75</v>
      </c>
      <c r="J34" s="35">
        <v>-711355.14</v>
      </c>
      <c r="K34" s="25" t="s">
        <v>73</v>
      </c>
      <c r="L34" s="37">
        <v>0</v>
      </c>
    </row>
    <row r="35" spans="1:12" ht="25.5" x14ac:dyDescent="0.2">
      <c r="A35" s="25" t="s">
        <v>83</v>
      </c>
      <c r="B35" s="25" t="s">
        <v>84</v>
      </c>
      <c r="C35" s="33" t="s">
        <v>70</v>
      </c>
      <c r="D35" s="25" t="s">
        <v>91</v>
      </c>
      <c r="E35" s="25" t="s">
        <v>92</v>
      </c>
      <c r="F35" s="34" t="s">
        <v>73</v>
      </c>
      <c r="G35" s="25"/>
      <c r="H35" s="34" t="s">
        <v>74</v>
      </c>
      <c r="I35" s="25" t="s">
        <v>75</v>
      </c>
      <c r="J35" s="35">
        <v>1</v>
      </c>
      <c r="K35" s="25" t="s">
        <v>76</v>
      </c>
      <c r="L35" s="36">
        <v>417282.6</v>
      </c>
    </row>
    <row r="36" spans="1:12" ht="25.5" x14ac:dyDescent="0.2">
      <c r="A36" s="25" t="s">
        <v>83</v>
      </c>
      <c r="B36" s="25" t="s">
        <v>84</v>
      </c>
      <c r="C36" s="33" t="s">
        <v>70</v>
      </c>
      <c r="D36" s="25" t="s">
        <v>91</v>
      </c>
      <c r="E36" s="25" t="s">
        <v>92</v>
      </c>
      <c r="F36" s="34" t="s">
        <v>73</v>
      </c>
      <c r="G36" s="25"/>
      <c r="H36" s="34" t="s">
        <v>74</v>
      </c>
      <c r="I36" s="25" t="s">
        <v>75</v>
      </c>
      <c r="J36" s="35">
        <v>-6196022.3200000003</v>
      </c>
      <c r="K36" s="25" t="s">
        <v>73</v>
      </c>
      <c r="L36" s="36">
        <v>0</v>
      </c>
    </row>
    <row r="37" spans="1:12" ht="25.5" x14ac:dyDescent="0.2">
      <c r="A37" s="25" t="s">
        <v>83</v>
      </c>
      <c r="B37" s="25" t="s">
        <v>84</v>
      </c>
      <c r="C37" s="33" t="s">
        <v>70</v>
      </c>
      <c r="D37" s="25" t="s">
        <v>93</v>
      </c>
      <c r="E37" s="25" t="s">
        <v>94</v>
      </c>
      <c r="F37" s="34" t="s">
        <v>73</v>
      </c>
      <c r="G37" s="25"/>
      <c r="H37" s="34" t="s">
        <v>74</v>
      </c>
      <c r="I37" s="25" t="s">
        <v>75</v>
      </c>
      <c r="J37" s="35">
        <v>1</v>
      </c>
      <c r="K37" s="25" t="s">
        <v>76</v>
      </c>
      <c r="L37" s="36">
        <v>18591.27</v>
      </c>
    </row>
    <row r="38" spans="1:12" ht="25.5" x14ac:dyDescent="0.2">
      <c r="A38" s="25" t="s">
        <v>83</v>
      </c>
      <c r="B38" s="25" t="s">
        <v>84</v>
      </c>
      <c r="C38" s="33" t="s">
        <v>70</v>
      </c>
      <c r="D38" s="25" t="s">
        <v>93</v>
      </c>
      <c r="E38" s="25" t="s">
        <v>94</v>
      </c>
      <c r="F38" s="34" t="s">
        <v>73</v>
      </c>
      <c r="G38" s="25"/>
      <c r="H38" s="34" t="s">
        <v>74</v>
      </c>
      <c r="I38" s="25" t="s">
        <v>75</v>
      </c>
      <c r="J38" s="35">
        <v>-307125.06</v>
      </c>
      <c r="K38" s="25" t="s">
        <v>73</v>
      </c>
      <c r="L38" s="36">
        <v>0</v>
      </c>
    </row>
    <row r="39" spans="1:12" ht="25.5" x14ac:dyDescent="0.2">
      <c r="A39" s="25" t="s">
        <v>83</v>
      </c>
      <c r="B39" s="25" t="s">
        <v>84</v>
      </c>
      <c r="C39" s="33" t="s">
        <v>70</v>
      </c>
      <c r="D39" s="25" t="s">
        <v>95</v>
      </c>
      <c r="E39" s="25" t="s">
        <v>96</v>
      </c>
      <c r="F39" s="34" t="s">
        <v>73</v>
      </c>
      <c r="G39" s="25"/>
      <c r="H39" s="34" t="s">
        <v>74</v>
      </c>
      <c r="I39" s="25" t="s">
        <v>75</v>
      </c>
      <c r="J39" s="35">
        <v>1</v>
      </c>
      <c r="K39" s="25" t="s">
        <v>76</v>
      </c>
      <c r="L39" s="36">
        <v>3769.96</v>
      </c>
    </row>
    <row r="40" spans="1:12" ht="25.5" x14ac:dyDescent="0.2">
      <c r="A40" s="25" t="s">
        <v>83</v>
      </c>
      <c r="B40" s="25" t="s">
        <v>84</v>
      </c>
      <c r="C40" s="33" t="s">
        <v>70</v>
      </c>
      <c r="D40" s="25" t="s">
        <v>95</v>
      </c>
      <c r="E40" s="25" t="s">
        <v>96</v>
      </c>
      <c r="F40" s="34" t="s">
        <v>73</v>
      </c>
      <c r="G40" s="25"/>
      <c r="H40" s="34" t="s">
        <v>74</v>
      </c>
      <c r="I40" s="25" t="s">
        <v>75</v>
      </c>
      <c r="J40" s="35">
        <v>-58972.87</v>
      </c>
      <c r="K40" s="25" t="s">
        <v>73</v>
      </c>
      <c r="L40" s="36">
        <v>0</v>
      </c>
    </row>
    <row r="41" spans="1:12" ht="25.5" hidden="1" x14ac:dyDescent="0.2">
      <c r="A41" s="25" t="s">
        <v>83</v>
      </c>
      <c r="B41" s="25" t="s">
        <v>84</v>
      </c>
      <c r="C41" s="25" t="s">
        <v>70</v>
      </c>
      <c r="D41" s="25" t="s">
        <v>97</v>
      </c>
      <c r="E41" s="25" t="s">
        <v>98</v>
      </c>
      <c r="F41" s="25" t="s">
        <v>79</v>
      </c>
      <c r="G41" s="25" t="s">
        <v>80</v>
      </c>
      <c r="H41" s="25" t="s">
        <v>74</v>
      </c>
      <c r="I41" s="25" t="s">
        <v>75</v>
      </c>
      <c r="J41" s="35">
        <v>1</v>
      </c>
      <c r="K41" s="25" t="s">
        <v>76</v>
      </c>
      <c r="L41" s="37">
        <v>52.69</v>
      </c>
    </row>
    <row r="42" spans="1:12" ht="25.5" hidden="1" x14ac:dyDescent="0.2">
      <c r="A42" s="25" t="s">
        <v>83</v>
      </c>
      <c r="B42" s="25" t="s">
        <v>84</v>
      </c>
      <c r="C42" s="25" t="s">
        <v>70</v>
      </c>
      <c r="D42" s="25" t="s">
        <v>97</v>
      </c>
      <c r="E42" s="25" t="s">
        <v>98</v>
      </c>
      <c r="F42" s="25" t="s">
        <v>79</v>
      </c>
      <c r="G42" s="25" t="s">
        <v>80</v>
      </c>
      <c r="H42" s="25" t="s">
        <v>74</v>
      </c>
      <c r="I42" s="25" t="s">
        <v>75</v>
      </c>
      <c r="J42" s="35">
        <v>-26046.92</v>
      </c>
      <c r="K42" s="25" t="s">
        <v>73</v>
      </c>
      <c r="L42" s="37">
        <v>0</v>
      </c>
    </row>
    <row r="43" spans="1:12" ht="25.5" x14ac:dyDescent="0.2">
      <c r="A43" s="25" t="s">
        <v>83</v>
      </c>
      <c r="B43" s="25" t="s">
        <v>84</v>
      </c>
      <c r="C43" s="33" t="s">
        <v>70</v>
      </c>
      <c r="D43" s="25" t="s">
        <v>97</v>
      </c>
      <c r="E43" s="25" t="s">
        <v>98</v>
      </c>
      <c r="F43" s="34" t="s">
        <v>73</v>
      </c>
      <c r="G43" s="25"/>
      <c r="H43" s="34" t="s">
        <v>74</v>
      </c>
      <c r="I43" s="25" t="s">
        <v>75</v>
      </c>
      <c r="J43" s="35">
        <v>1</v>
      </c>
      <c r="K43" s="25" t="s">
        <v>76</v>
      </c>
      <c r="L43" s="36">
        <v>3.73</v>
      </c>
    </row>
    <row r="44" spans="1:12" ht="25.5" x14ac:dyDescent="0.2">
      <c r="A44" s="25" t="s">
        <v>83</v>
      </c>
      <c r="B44" s="25" t="s">
        <v>84</v>
      </c>
      <c r="C44" s="33" t="s">
        <v>70</v>
      </c>
      <c r="D44" s="25" t="s">
        <v>97</v>
      </c>
      <c r="E44" s="25" t="s">
        <v>98</v>
      </c>
      <c r="F44" s="34" t="s">
        <v>73</v>
      </c>
      <c r="G44" s="25"/>
      <c r="H44" s="34" t="s">
        <v>74</v>
      </c>
      <c r="I44" s="25" t="s">
        <v>75</v>
      </c>
      <c r="J44" s="35">
        <v>-53091.58</v>
      </c>
      <c r="K44" s="25" t="s">
        <v>73</v>
      </c>
      <c r="L44" s="36">
        <v>0</v>
      </c>
    </row>
    <row r="45" spans="1:12" ht="25.5" hidden="1" x14ac:dyDescent="0.2">
      <c r="A45" s="25" t="s">
        <v>99</v>
      </c>
      <c r="B45" s="25" t="s">
        <v>100</v>
      </c>
      <c r="C45" s="25" t="s">
        <v>70</v>
      </c>
      <c r="D45" s="25" t="s">
        <v>101</v>
      </c>
      <c r="E45" s="25" t="s">
        <v>102</v>
      </c>
      <c r="F45" s="25" t="s">
        <v>79</v>
      </c>
      <c r="G45" s="25" t="s">
        <v>80</v>
      </c>
      <c r="H45" s="25" t="s">
        <v>74</v>
      </c>
      <c r="I45" s="25" t="s">
        <v>75</v>
      </c>
      <c r="J45" s="35">
        <v>-7016.07</v>
      </c>
      <c r="K45" s="25" t="s">
        <v>73</v>
      </c>
      <c r="L45" s="37">
        <v>0</v>
      </c>
    </row>
    <row r="46" spans="1:12" ht="25.5" x14ac:dyDescent="0.2">
      <c r="A46" s="25" t="s">
        <v>99</v>
      </c>
      <c r="B46" s="25" t="s">
        <v>100</v>
      </c>
      <c r="C46" s="33" t="s">
        <v>70</v>
      </c>
      <c r="D46" s="25" t="s">
        <v>101</v>
      </c>
      <c r="E46" s="25" t="s">
        <v>102</v>
      </c>
      <c r="F46" s="34" t="s">
        <v>73</v>
      </c>
      <c r="G46" s="25"/>
      <c r="H46" s="34" t="s">
        <v>74</v>
      </c>
      <c r="I46" s="25" t="s">
        <v>75</v>
      </c>
      <c r="J46" s="35">
        <v>1</v>
      </c>
      <c r="K46" s="25" t="s">
        <v>76</v>
      </c>
      <c r="L46" s="36">
        <v>1026.8800000000001</v>
      </c>
    </row>
    <row r="47" spans="1:12" ht="25.5" x14ac:dyDescent="0.2">
      <c r="A47" s="25" t="s">
        <v>99</v>
      </c>
      <c r="B47" s="25" t="s">
        <v>100</v>
      </c>
      <c r="C47" s="33" t="s">
        <v>70</v>
      </c>
      <c r="D47" s="25" t="s">
        <v>101</v>
      </c>
      <c r="E47" s="25" t="s">
        <v>102</v>
      </c>
      <c r="F47" s="34" t="s">
        <v>73</v>
      </c>
      <c r="G47" s="25"/>
      <c r="H47" s="34" t="s">
        <v>74</v>
      </c>
      <c r="I47" s="25" t="s">
        <v>75</v>
      </c>
      <c r="J47" s="35">
        <v>-14078.12</v>
      </c>
      <c r="K47" s="25" t="s">
        <v>73</v>
      </c>
      <c r="L47" s="36">
        <v>0</v>
      </c>
    </row>
    <row r="48" spans="1:12" ht="38.25" x14ac:dyDescent="0.2">
      <c r="A48" s="25" t="s">
        <v>99</v>
      </c>
      <c r="B48" s="25" t="s">
        <v>100</v>
      </c>
      <c r="C48" s="33" t="s">
        <v>70</v>
      </c>
      <c r="D48" s="25" t="s">
        <v>103</v>
      </c>
      <c r="E48" s="25" t="s">
        <v>104</v>
      </c>
      <c r="F48" s="34" t="s">
        <v>73</v>
      </c>
      <c r="G48" s="25"/>
      <c r="H48" s="34" t="s">
        <v>74</v>
      </c>
      <c r="I48" s="25" t="s">
        <v>75</v>
      </c>
      <c r="J48" s="35">
        <v>1</v>
      </c>
      <c r="K48" s="25" t="s">
        <v>76</v>
      </c>
      <c r="L48" s="36">
        <v>94.85</v>
      </c>
    </row>
    <row r="49" spans="1:12" ht="38.25" x14ac:dyDescent="0.2">
      <c r="A49" s="25" t="s">
        <v>99</v>
      </c>
      <c r="B49" s="25" t="s">
        <v>100</v>
      </c>
      <c r="C49" s="33" t="s">
        <v>70</v>
      </c>
      <c r="D49" s="25" t="s">
        <v>103</v>
      </c>
      <c r="E49" s="25" t="s">
        <v>104</v>
      </c>
      <c r="F49" s="34" t="s">
        <v>73</v>
      </c>
      <c r="G49" s="25"/>
      <c r="H49" s="34" t="s">
        <v>74</v>
      </c>
      <c r="I49" s="25" t="s">
        <v>75</v>
      </c>
      <c r="J49" s="35">
        <v>-2318.56</v>
      </c>
      <c r="K49" s="25" t="s">
        <v>73</v>
      </c>
      <c r="L49" s="36">
        <v>0</v>
      </c>
    </row>
    <row r="50" spans="1:12" ht="25.5" hidden="1" x14ac:dyDescent="0.2">
      <c r="A50" s="25" t="s">
        <v>99</v>
      </c>
      <c r="B50" s="25" t="s">
        <v>100</v>
      </c>
      <c r="C50" s="25" t="s">
        <v>70</v>
      </c>
      <c r="D50" s="25" t="s">
        <v>105</v>
      </c>
      <c r="E50" s="25" t="s">
        <v>106</v>
      </c>
      <c r="F50" s="25" t="s">
        <v>79</v>
      </c>
      <c r="G50" s="25" t="s">
        <v>80</v>
      </c>
      <c r="H50" s="25" t="s">
        <v>74</v>
      </c>
      <c r="I50" s="25" t="s">
        <v>75</v>
      </c>
      <c r="J50" s="35">
        <v>-28533.39</v>
      </c>
      <c r="K50" s="25" t="s">
        <v>73</v>
      </c>
      <c r="L50" s="37">
        <v>0</v>
      </c>
    </row>
    <row r="51" spans="1:12" ht="25.5" x14ac:dyDescent="0.2">
      <c r="A51" s="25" t="s">
        <v>99</v>
      </c>
      <c r="B51" s="25" t="s">
        <v>100</v>
      </c>
      <c r="C51" s="33" t="s">
        <v>70</v>
      </c>
      <c r="D51" s="25" t="s">
        <v>105</v>
      </c>
      <c r="E51" s="25" t="s">
        <v>106</v>
      </c>
      <c r="F51" s="34" t="s">
        <v>73</v>
      </c>
      <c r="G51" s="25"/>
      <c r="H51" s="34" t="s">
        <v>74</v>
      </c>
      <c r="I51" s="25" t="s">
        <v>75</v>
      </c>
      <c r="J51" s="35">
        <v>1</v>
      </c>
      <c r="K51" s="25" t="s">
        <v>76</v>
      </c>
      <c r="L51" s="36">
        <v>25176.79</v>
      </c>
    </row>
    <row r="52" spans="1:12" ht="25.5" x14ac:dyDescent="0.2">
      <c r="A52" s="25" t="s">
        <v>99</v>
      </c>
      <c r="B52" s="25" t="s">
        <v>100</v>
      </c>
      <c r="C52" s="33" t="s">
        <v>70</v>
      </c>
      <c r="D52" s="25" t="s">
        <v>105</v>
      </c>
      <c r="E52" s="25" t="s">
        <v>106</v>
      </c>
      <c r="F52" s="34" t="s">
        <v>73</v>
      </c>
      <c r="G52" s="25"/>
      <c r="H52" s="34" t="s">
        <v>74</v>
      </c>
      <c r="I52" s="25" t="s">
        <v>75</v>
      </c>
      <c r="J52" s="35">
        <v>-332126.5</v>
      </c>
      <c r="K52" s="25" t="s">
        <v>73</v>
      </c>
      <c r="L52" s="36">
        <v>0</v>
      </c>
    </row>
    <row r="53" spans="1:12" ht="25.5" x14ac:dyDescent="0.2">
      <c r="A53" s="25" t="s">
        <v>99</v>
      </c>
      <c r="B53" s="25" t="s">
        <v>100</v>
      </c>
      <c r="C53" s="33" t="s">
        <v>70</v>
      </c>
      <c r="D53" s="25" t="s">
        <v>107</v>
      </c>
      <c r="E53" s="25" t="s">
        <v>108</v>
      </c>
      <c r="F53" s="34" t="s">
        <v>73</v>
      </c>
      <c r="G53" s="25"/>
      <c r="H53" s="34" t="s">
        <v>74</v>
      </c>
      <c r="I53" s="25" t="s">
        <v>75</v>
      </c>
      <c r="J53" s="35">
        <v>1</v>
      </c>
      <c r="K53" s="25" t="s">
        <v>76</v>
      </c>
      <c r="L53" s="36">
        <v>170.76</v>
      </c>
    </row>
    <row r="54" spans="1:12" ht="25.5" x14ac:dyDescent="0.2">
      <c r="A54" s="25" t="s">
        <v>99</v>
      </c>
      <c r="B54" s="25" t="s">
        <v>100</v>
      </c>
      <c r="C54" s="33" t="s">
        <v>70</v>
      </c>
      <c r="D54" s="25" t="s">
        <v>107</v>
      </c>
      <c r="E54" s="25" t="s">
        <v>108</v>
      </c>
      <c r="F54" s="34" t="s">
        <v>73</v>
      </c>
      <c r="G54" s="25"/>
      <c r="H54" s="34" t="s">
        <v>74</v>
      </c>
      <c r="I54" s="25" t="s">
        <v>75</v>
      </c>
      <c r="J54" s="35">
        <v>-2486.5500000000002</v>
      </c>
      <c r="K54" s="25" t="s">
        <v>73</v>
      </c>
      <c r="L54" s="36">
        <v>0</v>
      </c>
    </row>
    <row r="55" spans="1:12" ht="25.5" hidden="1" x14ac:dyDescent="0.2">
      <c r="A55" s="25" t="s">
        <v>99</v>
      </c>
      <c r="B55" s="25" t="s">
        <v>100</v>
      </c>
      <c r="C55" s="25" t="s">
        <v>70</v>
      </c>
      <c r="D55" s="25" t="s">
        <v>109</v>
      </c>
      <c r="E55" s="25" t="s">
        <v>110</v>
      </c>
      <c r="F55" s="25" t="s">
        <v>79</v>
      </c>
      <c r="G55" s="25" t="s">
        <v>80</v>
      </c>
      <c r="H55" s="25" t="s">
        <v>74</v>
      </c>
      <c r="I55" s="25" t="s">
        <v>75</v>
      </c>
      <c r="J55" s="35">
        <v>6354.66</v>
      </c>
      <c r="K55" s="25" t="s">
        <v>73</v>
      </c>
      <c r="L55" s="37">
        <v>0</v>
      </c>
    </row>
    <row r="56" spans="1:12" ht="25.5" x14ac:dyDescent="0.2">
      <c r="A56" s="25" t="s">
        <v>111</v>
      </c>
      <c r="B56" s="25" t="s">
        <v>112</v>
      </c>
      <c r="C56" s="33" t="s">
        <v>70</v>
      </c>
      <c r="D56" s="25" t="s">
        <v>113</v>
      </c>
      <c r="E56" s="25" t="s">
        <v>114</v>
      </c>
      <c r="F56" s="34" t="s">
        <v>73</v>
      </c>
      <c r="G56" s="25"/>
      <c r="H56" s="34" t="s">
        <v>115</v>
      </c>
      <c r="I56" s="25" t="s">
        <v>116</v>
      </c>
      <c r="J56" s="35">
        <v>1</v>
      </c>
      <c r="K56" s="25" t="s">
        <v>76</v>
      </c>
      <c r="L56" s="36">
        <v>12420.29</v>
      </c>
    </row>
    <row r="57" spans="1:12" ht="25.5" x14ac:dyDescent="0.2">
      <c r="A57" s="25" t="s">
        <v>111</v>
      </c>
      <c r="B57" s="25" t="s">
        <v>112</v>
      </c>
      <c r="C57" s="33" t="s">
        <v>70</v>
      </c>
      <c r="D57" s="25" t="s">
        <v>113</v>
      </c>
      <c r="E57" s="25" t="s">
        <v>114</v>
      </c>
      <c r="F57" s="34" t="s">
        <v>73</v>
      </c>
      <c r="G57" s="25"/>
      <c r="H57" s="34" t="s">
        <v>115</v>
      </c>
      <c r="I57" s="25" t="s">
        <v>116</v>
      </c>
      <c r="J57" s="35">
        <v>-37528.17</v>
      </c>
      <c r="K57" s="25" t="s">
        <v>73</v>
      </c>
      <c r="L57" s="36">
        <v>0</v>
      </c>
    </row>
    <row r="58" spans="1:12" ht="38.25" x14ac:dyDescent="0.2">
      <c r="A58" s="25" t="s">
        <v>111</v>
      </c>
      <c r="B58" s="25" t="s">
        <v>112</v>
      </c>
      <c r="C58" s="33" t="s">
        <v>70</v>
      </c>
      <c r="D58" s="25" t="s">
        <v>85</v>
      </c>
      <c r="E58" s="25" t="s">
        <v>86</v>
      </c>
      <c r="F58" s="34" t="s">
        <v>73</v>
      </c>
      <c r="G58" s="25"/>
      <c r="H58" s="34" t="s">
        <v>115</v>
      </c>
      <c r="I58" s="25" t="s">
        <v>116</v>
      </c>
      <c r="J58" s="35">
        <v>1</v>
      </c>
      <c r="K58" s="25" t="s">
        <v>76</v>
      </c>
      <c r="L58" s="36">
        <v>184006.69</v>
      </c>
    </row>
    <row r="59" spans="1:12" ht="38.25" x14ac:dyDescent="0.2">
      <c r="A59" s="25" t="s">
        <v>111</v>
      </c>
      <c r="B59" s="25" t="s">
        <v>112</v>
      </c>
      <c r="C59" s="33" t="s">
        <v>70</v>
      </c>
      <c r="D59" s="25" t="s">
        <v>85</v>
      </c>
      <c r="E59" s="25" t="s">
        <v>86</v>
      </c>
      <c r="F59" s="34" t="s">
        <v>73</v>
      </c>
      <c r="G59" s="25"/>
      <c r="H59" s="34" t="s">
        <v>115</v>
      </c>
      <c r="I59" s="25" t="s">
        <v>116</v>
      </c>
      <c r="J59" s="35">
        <v>-232123.25</v>
      </c>
      <c r="K59" s="25" t="s">
        <v>73</v>
      </c>
      <c r="L59" s="36">
        <v>0</v>
      </c>
    </row>
    <row r="60" spans="1:12" ht="25.5" hidden="1" x14ac:dyDescent="0.2">
      <c r="A60" s="25" t="s">
        <v>111</v>
      </c>
      <c r="B60" s="25" t="s">
        <v>112</v>
      </c>
      <c r="C60" s="25" t="s">
        <v>70</v>
      </c>
      <c r="D60" s="25" t="s">
        <v>117</v>
      </c>
      <c r="E60" s="25" t="s">
        <v>118</v>
      </c>
      <c r="F60" s="25" t="s">
        <v>79</v>
      </c>
      <c r="G60" s="25" t="s">
        <v>80</v>
      </c>
      <c r="H60" s="25" t="s">
        <v>74</v>
      </c>
      <c r="I60" s="25" t="s">
        <v>75</v>
      </c>
      <c r="J60" s="35">
        <v>-7695.41</v>
      </c>
      <c r="K60" s="25" t="s">
        <v>73</v>
      </c>
      <c r="L60" s="37">
        <v>0</v>
      </c>
    </row>
    <row r="61" spans="1:12" ht="25.5" x14ac:dyDescent="0.2">
      <c r="A61" s="25" t="s">
        <v>111</v>
      </c>
      <c r="B61" s="25" t="s">
        <v>112</v>
      </c>
      <c r="C61" s="33" t="s">
        <v>70</v>
      </c>
      <c r="D61" s="25" t="s">
        <v>117</v>
      </c>
      <c r="E61" s="25" t="s">
        <v>118</v>
      </c>
      <c r="F61" s="34" t="s">
        <v>73</v>
      </c>
      <c r="G61" s="25"/>
      <c r="H61" s="34" t="s">
        <v>115</v>
      </c>
      <c r="I61" s="25" t="s">
        <v>116</v>
      </c>
      <c r="J61" s="35">
        <v>1</v>
      </c>
      <c r="K61" s="25" t="s">
        <v>76</v>
      </c>
      <c r="L61" s="36">
        <v>282851.34000000003</v>
      </c>
    </row>
    <row r="62" spans="1:12" ht="25.5" x14ac:dyDescent="0.2">
      <c r="A62" s="25" t="s">
        <v>111</v>
      </c>
      <c r="B62" s="25" t="s">
        <v>112</v>
      </c>
      <c r="C62" s="33" t="s">
        <v>70</v>
      </c>
      <c r="D62" s="25" t="s">
        <v>117</v>
      </c>
      <c r="E62" s="25" t="s">
        <v>118</v>
      </c>
      <c r="F62" s="34" t="s">
        <v>73</v>
      </c>
      <c r="G62" s="25"/>
      <c r="H62" s="34" t="s">
        <v>115</v>
      </c>
      <c r="I62" s="25" t="s">
        <v>116</v>
      </c>
      <c r="J62" s="35">
        <v>-1133804.6100000001</v>
      </c>
      <c r="K62" s="25" t="s">
        <v>73</v>
      </c>
      <c r="L62" s="36">
        <v>0</v>
      </c>
    </row>
    <row r="63" spans="1:12" ht="25.5" x14ac:dyDescent="0.2">
      <c r="A63" s="25" t="s">
        <v>111</v>
      </c>
      <c r="B63" s="25" t="s">
        <v>112</v>
      </c>
      <c r="C63" s="33" t="s">
        <v>70</v>
      </c>
      <c r="D63" s="25" t="s">
        <v>87</v>
      </c>
      <c r="E63" s="25" t="s">
        <v>88</v>
      </c>
      <c r="F63" s="34" t="s">
        <v>73</v>
      </c>
      <c r="G63" s="25"/>
      <c r="H63" s="34" t="s">
        <v>115</v>
      </c>
      <c r="I63" s="25" t="s">
        <v>116</v>
      </c>
      <c r="J63" s="35">
        <v>1</v>
      </c>
      <c r="K63" s="25" t="s">
        <v>76</v>
      </c>
      <c r="L63" s="36">
        <v>217849.88</v>
      </c>
    </row>
    <row r="64" spans="1:12" ht="25.5" x14ac:dyDescent="0.2">
      <c r="A64" s="25" t="s">
        <v>111</v>
      </c>
      <c r="B64" s="25" t="s">
        <v>112</v>
      </c>
      <c r="C64" s="33" t="s">
        <v>70</v>
      </c>
      <c r="D64" s="25" t="s">
        <v>87</v>
      </c>
      <c r="E64" s="25" t="s">
        <v>88</v>
      </c>
      <c r="F64" s="34" t="s">
        <v>73</v>
      </c>
      <c r="G64" s="25"/>
      <c r="H64" s="34" t="s">
        <v>115</v>
      </c>
      <c r="I64" s="25" t="s">
        <v>116</v>
      </c>
      <c r="J64" s="35">
        <v>-1252503.68</v>
      </c>
      <c r="K64" s="25" t="s">
        <v>73</v>
      </c>
      <c r="L64" s="36">
        <v>0</v>
      </c>
    </row>
    <row r="65" spans="1:12" ht="25.5" x14ac:dyDescent="0.2">
      <c r="A65" s="25" t="s">
        <v>111</v>
      </c>
      <c r="B65" s="25" t="s">
        <v>112</v>
      </c>
      <c r="C65" s="33" t="s">
        <v>70</v>
      </c>
      <c r="D65" s="25" t="s">
        <v>101</v>
      </c>
      <c r="E65" s="25" t="s">
        <v>102</v>
      </c>
      <c r="F65" s="34" t="s">
        <v>73</v>
      </c>
      <c r="G65" s="25"/>
      <c r="H65" s="34" t="s">
        <v>115</v>
      </c>
      <c r="I65" s="25" t="s">
        <v>116</v>
      </c>
      <c r="J65" s="35">
        <v>1</v>
      </c>
      <c r="K65" s="25" t="s">
        <v>76</v>
      </c>
      <c r="L65" s="36">
        <v>8521.2099999999991</v>
      </c>
    </row>
    <row r="66" spans="1:12" ht="25.5" x14ac:dyDescent="0.2">
      <c r="A66" s="25" t="s">
        <v>111</v>
      </c>
      <c r="B66" s="25" t="s">
        <v>112</v>
      </c>
      <c r="C66" s="33" t="s">
        <v>70</v>
      </c>
      <c r="D66" s="25" t="s">
        <v>101</v>
      </c>
      <c r="E66" s="25" t="s">
        <v>102</v>
      </c>
      <c r="F66" s="34" t="s">
        <v>73</v>
      </c>
      <c r="G66" s="25"/>
      <c r="H66" s="34" t="s">
        <v>115</v>
      </c>
      <c r="I66" s="25" t="s">
        <v>116</v>
      </c>
      <c r="J66" s="35">
        <v>-48220.73</v>
      </c>
      <c r="K66" s="25" t="s">
        <v>73</v>
      </c>
      <c r="L66" s="36">
        <v>0</v>
      </c>
    </row>
    <row r="67" spans="1:12" ht="25.5" x14ac:dyDescent="0.2">
      <c r="A67" s="25" t="s">
        <v>111</v>
      </c>
      <c r="B67" s="25" t="s">
        <v>112</v>
      </c>
      <c r="C67" s="33" t="s">
        <v>70</v>
      </c>
      <c r="D67" s="25" t="s">
        <v>91</v>
      </c>
      <c r="E67" s="25" t="s">
        <v>92</v>
      </c>
      <c r="F67" s="34" t="s">
        <v>73</v>
      </c>
      <c r="G67" s="25"/>
      <c r="H67" s="34" t="s">
        <v>115</v>
      </c>
      <c r="I67" s="25" t="s">
        <v>116</v>
      </c>
      <c r="J67" s="35">
        <v>1</v>
      </c>
      <c r="K67" s="25" t="s">
        <v>76</v>
      </c>
      <c r="L67" s="36">
        <v>316061.17</v>
      </c>
    </row>
    <row r="68" spans="1:12" ht="25.5" x14ac:dyDescent="0.2">
      <c r="A68" s="25" t="s">
        <v>111</v>
      </c>
      <c r="B68" s="25" t="s">
        <v>112</v>
      </c>
      <c r="C68" s="33" t="s">
        <v>70</v>
      </c>
      <c r="D68" s="25" t="s">
        <v>91</v>
      </c>
      <c r="E68" s="25" t="s">
        <v>92</v>
      </c>
      <c r="F68" s="34" t="s">
        <v>73</v>
      </c>
      <c r="G68" s="25"/>
      <c r="H68" s="34" t="s">
        <v>115</v>
      </c>
      <c r="I68" s="25" t="s">
        <v>116</v>
      </c>
      <c r="J68" s="35">
        <v>-2758440.4</v>
      </c>
      <c r="K68" s="25" t="s">
        <v>73</v>
      </c>
      <c r="L68" s="36">
        <v>0</v>
      </c>
    </row>
    <row r="69" spans="1:12" ht="25.5" x14ac:dyDescent="0.2">
      <c r="A69" s="25" t="s">
        <v>111</v>
      </c>
      <c r="B69" s="25" t="s">
        <v>112</v>
      </c>
      <c r="C69" s="33" t="s">
        <v>70</v>
      </c>
      <c r="D69" s="25" t="s">
        <v>93</v>
      </c>
      <c r="E69" s="25" t="s">
        <v>94</v>
      </c>
      <c r="F69" s="34" t="s">
        <v>73</v>
      </c>
      <c r="G69" s="25"/>
      <c r="H69" s="34" t="s">
        <v>115</v>
      </c>
      <c r="I69" s="25" t="s">
        <v>116</v>
      </c>
      <c r="J69" s="35">
        <v>2</v>
      </c>
      <c r="K69" s="25" t="s">
        <v>76</v>
      </c>
      <c r="L69" s="36">
        <v>8957.1200000000008</v>
      </c>
    </row>
    <row r="70" spans="1:12" ht="25.5" x14ac:dyDescent="0.2">
      <c r="A70" s="25" t="s">
        <v>111</v>
      </c>
      <c r="B70" s="25" t="s">
        <v>112</v>
      </c>
      <c r="C70" s="33" t="s">
        <v>70</v>
      </c>
      <c r="D70" s="25" t="s">
        <v>93</v>
      </c>
      <c r="E70" s="25" t="s">
        <v>94</v>
      </c>
      <c r="F70" s="34" t="s">
        <v>73</v>
      </c>
      <c r="G70" s="25"/>
      <c r="H70" s="34" t="s">
        <v>115</v>
      </c>
      <c r="I70" s="25" t="s">
        <v>116</v>
      </c>
      <c r="J70" s="35">
        <v>-79388.28</v>
      </c>
      <c r="K70" s="25" t="s">
        <v>73</v>
      </c>
      <c r="L70" s="36">
        <v>0</v>
      </c>
    </row>
    <row r="71" spans="1:12" ht="25.5" x14ac:dyDescent="0.2">
      <c r="A71" s="25" t="s">
        <v>111</v>
      </c>
      <c r="B71" s="25" t="s">
        <v>112</v>
      </c>
      <c r="C71" s="33" t="s">
        <v>70</v>
      </c>
      <c r="D71" s="25" t="s">
        <v>105</v>
      </c>
      <c r="E71" s="25" t="s">
        <v>106</v>
      </c>
      <c r="F71" s="34" t="s">
        <v>73</v>
      </c>
      <c r="G71" s="25"/>
      <c r="H71" s="34" t="s">
        <v>115</v>
      </c>
      <c r="I71" s="25" t="s">
        <v>116</v>
      </c>
      <c r="J71" s="35">
        <v>1</v>
      </c>
      <c r="K71" s="25" t="s">
        <v>76</v>
      </c>
      <c r="L71" s="36">
        <v>5036.28</v>
      </c>
    </row>
    <row r="72" spans="1:12" ht="25.5" x14ac:dyDescent="0.2">
      <c r="A72" s="25" t="s">
        <v>111</v>
      </c>
      <c r="B72" s="25" t="s">
        <v>112</v>
      </c>
      <c r="C72" s="33" t="s">
        <v>70</v>
      </c>
      <c r="D72" s="25" t="s">
        <v>105</v>
      </c>
      <c r="E72" s="25" t="s">
        <v>106</v>
      </c>
      <c r="F72" s="34" t="s">
        <v>73</v>
      </c>
      <c r="G72" s="25"/>
      <c r="H72" s="34" t="s">
        <v>115</v>
      </c>
      <c r="I72" s="25" t="s">
        <v>116</v>
      </c>
      <c r="J72" s="35">
        <v>-1</v>
      </c>
      <c r="K72" s="25" t="s">
        <v>73</v>
      </c>
      <c r="L72" s="36">
        <v>0</v>
      </c>
    </row>
    <row r="73" spans="1:12" ht="25.5" x14ac:dyDescent="0.2">
      <c r="A73" s="25" t="s">
        <v>111</v>
      </c>
      <c r="B73" s="25" t="s">
        <v>112</v>
      </c>
      <c r="C73" s="33" t="s">
        <v>70</v>
      </c>
      <c r="D73" s="25" t="s">
        <v>107</v>
      </c>
      <c r="E73" s="25" t="s">
        <v>108</v>
      </c>
      <c r="F73" s="34" t="s">
        <v>73</v>
      </c>
      <c r="G73" s="25"/>
      <c r="H73" s="34" t="s">
        <v>115</v>
      </c>
      <c r="I73" s="25" t="s">
        <v>116</v>
      </c>
      <c r="J73" s="35">
        <v>2</v>
      </c>
      <c r="K73" s="25" t="s">
        <v>76</v>
      </c>
      <c r="L73" s="36">
        <v>933.97</v>
      </c>
    </row>
    <row r="74" spans="1:12" ht="25.5" x14ac:dyDescent="0.2">
      <c r="A74" s="25" t="s">
        <v>111</v>
      </c>
      <c r="B74" s="25" t="s">
        <v>112</v>
      </c>
      <c r="C74" s="33" t="s">
        <v>70</v>
      </c>
      <c r="D74" s="25" t="s">
        <v>107</v>
      </c>
      <c r="E74" s="25" t="s">
        <v>108</v>
      </c>
      <c r="F74" s="34" t="s">
        <v>73</v>
      </c>
      <c r="G74" s="25"/>
      <c r="H74" s="34" t="s">
        <v>115</v>
      </c>
      <c r="I74" s="25" t="s">
        <v>116</v>
      </c>
      <c r="J74" s="35">
        <v>-51779.21</v>
      </c>
      <c r="K74" s="25" t="s">
        <v>73</v>
      </c>
      <c r="L74" s="36">
        <v>0</v>
      </c>
    </row>
    <row r="75" spans="1:12" ht="38.25" x14ac:dyDescent="0.2">
      <c r="A75" s="25" t="s">
        <v>111</v>
      </c>
      <c r="B75" s="25" t="s">
        <v>112</v>
      </c>
      <c r="C75" s="33" t="s">
        <v>70</v>
      </c>
      <c r="D75" s="25" t="s">
        <v>119</v>
      </c>
      <c r="E75" s="25" t="s">
        <v>120</v>
      </c>
      <c r="F75" s="34" t="s">
        <v>73</v>
      </c>
      <c r="G75" s="25"/>
      <c r="H75" s="34" t="s">
        <v>115</v>
      </c>
      <c r="I75" s="25" t="s">
        <v>116</v>
      </c>
      <c r="J75" s="35">
        <v>1</v>
      </c>
      <c r="K75" s="25" t="s">
        <v>76</v>
      </c>
      <c r="L75" s="36">
        <v>35476.71</v>
      </c>
    </row>
    <row r="76" spans="1:12" ht="38.25" x14ac:dyDescent="0.2">
      <c r="A76" s="25" t="s">
        <v>111</v>
      </c>
      <c r="B76" s="25" t="s">
        <v>112</v>
      </c>
      <c r="C76" s="33" t="s">
        <v>70</v>
      </c>
      <c r="D76" s="25" t="s">
        <v>119</v>
      </c>
      <c r="E76" s="25" t="s">
        <v>120</v>
      </c>
      <c r="F76" s="34" t="s">
        <v>73</v>
      </c>
      <c r="G76" s="25"/>
      <c r="H76" s="34" t="s">
        <v>115</v>
      </c>
      <c r="I76" s="25" t="s">
        <v>116</v>
      </c>
      <c r="J76" s="35">
        <v>-55272.79</v>
      </c>
      <c r="K76" s="25" t="s">
        <v>73</v>
      </c>
      <c r="L76" s="36">
        <v>0</v>
      </c>
    </row>
    <row r="77" spans="1:12" ht="25.5" x14ac:dyDescent="0.2">
      <c r="A77" s="25" t="s">
        <v>111</v>
      </c>
      <c r="B77" s="25" t="s">
        <v>112</v>
      </c>
      <c r="C77" s="33" t="s">
        <v>70</v>
      </c>
      <c r="D77" s="25" t="s">
        <v>121</v>
      </c>
      <c r="E77" s="25" t="s">
        <v>122</v>
      </c>
      <c r="F77" s="34" t="s">
        <v>73</v>
      </c>
      <c r="G77" s="25"/>
      <c r="H77" s="34" t="s">
        <v>115</v>
      </c>
      <c r="I77" s="25" t="s">
        <v>116</v>
      </c>
      <c r="J77" s="35">
        <v>1</v>
      </c>
      <c r="K77" s="25" t="s">
        <v>76</v>
      </c>
      <c r="L77" s="36">
        <v>70197.64</v>
      </c>
    </row>
    <row r="78" spans="1:12" ht="25.5" x14ac:dyDescent="0.2">
      <c r="A78" s="25" t="s">
        <v>111</v>
      </c>
      <c r="B78" s="25" t="s">
        <v>112</v>
      </c>
      <c r="C78" s="33" t="s">
        <v>70</v>
      </c>
      <c r="D78" s="25" t="s">
        <v>121</v>
      </c>
      <c r="E78" s="25" t="s">
        <v>122</v>
      </c>
      <c r="F78" s="34" t="s">
        <v>73</v>
      </c>
      <c r="G78" s="25"/>
      <c r="H78" s="34" t="s">
        <v>115</v>
      </c>
      <c r="I78" s="25" t="s">
        <v>116</v>
      </c>
      <c r="J78" s="35">
        <v>-100118.81</v>
      </c>
      <c r="K78" s="25" t="s">
        <v>73</v>
      </c>
      <c r="L78" s="36">
        <v>0</v>
      </c>
    </row>
    <row r="79" spans="1:12" ht="38.25" x14ac:dyDescent="0.2">
      <c r="A79" s="25" t="s">
        <v>111</v>
      </c>
      <c r="B79" s="25" t="s">
        <v>112</v>
      </c>
      <c r="C79" s="33" t="s">
        <v>70</v>
      </c>
      <c r="D79" s="25" t="s">
        <v>123</v>
      </c>
      <c r="E79" s="25" t="s">
        <v>124</v>
      </c>
      <c r="F79" s="34" t="s">
        <v>73</v>
      </c>
      <c r="G79" s="25"/>
      <c r="H79" s="34" t="s">
        <v>115</v>
      </c>
      <c r="I79" s="25" t="s">
        <v>116</v>
      </c>
      <c r="J79" s="35">
        <v>1</v>
      </c>
      <c r="K79" s="25" t="s">
        <v>76</v>
      </c>
      <c r="L79" s="36">
        <v>80979.899999999994</v>
      </c>
    </row>
    <row r="80" spans="1:12" ht="38.25" x14ac:dyDescent="0.2">
      <c r="A80" s="25" t="s">
        <v>111</v>
      </c>
      <c r="B80" s="25" t="s">
        <v>112</v>
      </c>
      <c r="C80" s="33" t="s">
        <v>70</v>
      </c>
      <c r="D80" s="25" t="s">
        <v>123</v>
      </c>
      <c r="E80" s="25" t="s">
        <v>124</v>
      </c>
      <c r="F80" s="34" t="s">
        <v>73</v>
      </c>
      <c r="G80" s="25"/>
      <c r="H80" s="34" t="s">
        <v>115</v>
      </c>
      <c r="I80" s="25" t="s">
        <v>116</v>
      </c>
      <c r="J80" s="35">
        <v>-81213.039999999994</v>
      </c>
      <c r="K80" s="25" t="s">
        <v>73</v>
      </c>
      <c r="L80" s="36">
        <v>0</v>
      </c>
    </row>
    <row r="81" spans="1:12" ht="25.5" x14ac:dyDescent="0.2">
      <c r="A81" s="25" t="s">
        <v>111</v>
      </c>
      <c r="B81" s="25" t="s">
        <v>112</v>
      </c>
      <c r="C81" s="33" t="s">
        <v>70</v>
      </c>
      <c r="D81" s="25" t="s">
        <v>109</v>
      </c>
      <c r="E81" s="25" t="s">
        <v>110</v>
      </c>
      <c r="F81" s="34" t="s">
        <v>73</v>
      </c>
      <c r="G81" s="25"/>
      <c r="H81" s="34" t="s">
        <v>115</v>
      </c>
      <c r="I81" s="25" t="s">
        <v>116</v>
      </c>
      <c r="J81" s="35">
        <v>1</v>
      </c>
      <c r="K81" s="25" t="s">
        <v>76</v>
      </c>
      <c r="L81" s="36">
        <v>557238.39</v>
      </c>
    </row>
    <row r="82" spans="1:12" ht="25.5" x14ac:dyDescent="0.2">
      <c r="A82" s="25" t="s">
        <v>111</v>
      </c>
      <c r="B82" s="25" t="s">
        <v>112</v>
      </c>
      <c r="C82" s="33" t="s">
        <v>70</v>
      </c>
      <c r="D82" s="25" t="s">
        <v>109</v>
      </c>
      <c r="E82" s="25" t="s">
        <v>110</v>
      </c>
      <c r="F82" s="34" t="s">
        <v>73</v>
      </c>
      <c r="G82" s="25"/>
      <c r="H82" s="34" t="s">
        <v>115</v>
      </c>
      <c r="I82" s="25" t="s">
        <v>116</v>
      </c>
      <c r="J82" s="35">
        <v>-1452069.47</v>
      </c>
      <c r="K82" s="25" t="s">
        <v>73</v>
      </c>
      <c r="L82" s="36">
        <v>0</v>
      </c>
    </row>
    <row r="83" spans="1:12" ht="25.5" x14ac:dyDescent="0.2">
      <c r="A83" s="25" t="s">
        <v>111</v>
      </c>
      <c r="B83" s="25" t="s">
        <v>112</v>
      </c>
      <c r="C83" s="33" t="s">
        <v>70</v>
      </c>
      <c r="D83" s="25" t="s">
        <v>97</v>
      </c>
      <c r="E83" s="25" t="s">
        <v>98</v>
      </c>
      <c r="F83" s="34" t="s">
        <v>73</v>
      </c>
      <c r="G83" s="25"/>
      <c r="H83" s="34" t="s">
        <v>115</v>
      </c>
      <c r="I83" s="25" t="s">
        <v>116</v>
      </c>
      <c r="J83" s="35">
        <v>1</v>
      </c>
      <c r="K83" s="25" t="s">
        <v>76</v>
      </c>
      <c r="L83" s="36">
        <v>40991.370000000003</v>
      </c>
    </row>
    <row r="84" spans="1:12" ht="25.5" x14ac:dyDescent="0.2">
      <c r="A84" s="25" t="s">
        <v>111</v>
      </c>
      <c r="B84" s="25" t="s">
        <v>112</v>
      </c>
      <c r="C84" s="33" t="s">
        <v>70</v>
      </c>
      <c r="D84" s="25" t="s">
        <v>97</v>
      </c>
      <c r="E84" s="25" t="s">
        <v>98</v>
      </c>
      <c r="F84" s="34" t="s">
        <v>73</v>
      </c>
      <c r="G84" s="25"/>
      <c r="H84" s="34" t="s">
        <v>115</v>
      </c>
      <c r="I84" s="25" t="s">
        <v>116</v>
      </c>
      <c r="J84" s="35">
        <v>-103386.66</v>
      </c>
      <c r="K84" s="25" t="s">
        <v>73</v>
      </c>
      <c r="L84" s="36">
        <v>0</v>
      </c>
    </row>
    <row r="85" spans="1:12" ht="25.5" x14ac:dyDescent="0.2">
      <c r="A85" s="25" t="s">
        <v>111</v>
      </c>
      <c r="B85" s="25" t="s">
        <v>112</v>
      </c>
      <c r="C85" s="33" t="s">
        <v>70</v>
      </c>
      <c r="D85" s="25" t="s">
        <v>77</v>
      </c>
      <c r="E85" s="25" t="s">
        <v>78</v>
      </c>
      <c r="F85" s="34" t="s">
        <v>73</v>
      </c>
      <c r="G85" s="25"/>
      <c r="H85" s="34" t="s">
        <v>115</v>
      </c>
      <c r="I85" s="25" t="s">
        <v>116</v>
      </c>
      <c r="J85" s="35">
        <v>1</v>
      </c>
      <c r="K85" s="25" t="s">
        <v>76</v>
      </c>
      <c r="L85" s="36">
        <v>67074.240000000005</v>
      </c>
    </row>
    <row r="86" spans="1:12" ht="25.5" x14ac:dyDescent="0.2">
      <c r="A86" s="25" t="s">
        <v>111</v>
      </c>
      <c r="B86" s="25" t="s">
        <v>112</v>
      </c>
      <c r="C86" s="33" t="s">
        <v>70</v>
      </c>
      <c r="D86" s="25" t="s">
        <v>77</v>
      </c>
      <c r="E86" s="25" t="s">
        <v>78</v>
      </c>
      <c r="F86" s="34" t="s">
        <v>73</v>
      </c>
      <c r="G86" s="25"/>
      <c r="H86" s="34" t="s">
        <v>115</v>
      </c>
      <c r="I86" s="25" t="s">
        <v>116</v>
      </c>
      <c r="J86" s="35">
        <v>-769532.87</v>
      </c>
      <c r="K86" s="25" t="s">
        <v>73</v>
      </c>
      <c r="L86" s="36">
        <v>0</v>
      </c>
    </row>
    <row r="87" spans="1:12" ht="25.5" x14ac:dyDescent="0.2">
      <c r="A87" s="25" t="s">
        <v>111</v>
      </c>
      <c r="B87" s="25" t="s">
        <v>112</v>
      </c>
      <c r="C87" s="33" t="s">
        <v>70</v>
      </c>
      <c r="D87" s="25" t="s">
        <v>81</v>
      </c>
      <c r="E87" s="25" t="s">
        <v>82</v>
      </c>
      <c r="F87" s="34" t="s">
        <v>73</v>
      </c>
      <c r="G87" s="25"/>
      <c r="H87" s="34" t="s">
        <v>115</v>
      </c>
      <c r="I87" s="25" t="s">
        <v>116</v>
      </c>
      <c r="J87" s="35">
        <v>1</v>
      </c>
      <c r="K87" s="25" t="s">
        <v>76</v>
      </c>
      <c r="L87" s="36">
        <v>797.29</v>
      </c>
    </row>
    <row r="88" spans="1:12" ht="25.5" x14ac:dyDescent="0.2">
      <c r="A88" s="25" t="s">
        <v>111</v>
      </c>
      <c r="B88" s="25" t="s">
        <v>112</v>
      </c>
      <c r="C88" s="33" t="s">
        <v>70</v>
      </c>
      <c r="D88" s="25" t="s">
        <v>81</v>
      </c>
      <c r="E88" s="25" t="s">
        <v>82</v>
      </c>
      <c r="F88" s="34" t="s">
        <v>73</v>
      </c>
      <c r="G88" s="25"/>
      <c r="H88" s="34" t="s">
        <v>115</v>
      </c>
      <c r="I88" s="25" t="s">
        <v>116</v>
      </c>
      <c r="J88" s="35">
        <v>-12464.02</v>
      </c>
      <c r="K88" s="25" t="s">
        <v>73</v>
      </c>
      <c r="L88" s="36">
        <v>0</v>
      </c>
    </row>
    <row r="89" spans="1:12" ht="25.5" hidden="1" x14ac:dyDescent="0.2">
      <c r="A89" s="25" t="s">
        <v>125</v>
      </c>
      <c r="B89" s="25" t="s">
        <v>126</v>
      </c>
      <c r="C89" s="25" t="s">
        <v>70</v>
      </c>
      <c r="D89" s="25" t="s">
        <v>127</v>
      </c>
      <c r="E89" s="25" t="s">
        <v>128</v>
      </c>
      <c r="F89" s="25" t="s">
        <v>73</v>
      </c>
      <c r="G89" s="25"/>
      <c r="H89" s="25" t="s">
        <v>129</v>
      </c>
      <c r="I89" s="25" t="s">
        <v>130</v>
      </c>
      <c r="J89" s="35">
        <v>1</v>
      </c>
      <c r="K89" s="25" t="s">
        <v>76</v>
      </c>
      <c r="L89" s="37">
        <v>717310</v>
      </c>
    </row>
    <row r="90" spans="1:12" ht="25.5" hidden="1" x14ac:dyDescent="0.2">
      <c r="A90" s="25" t="s">
        <v>125</v>
      </c>
      <c r="B90" s="25" t="s">
        <v>126</v>
      </c>
      <c r="C90" s="25" t="s">
        <v>70</v>
      </c>
      <c r="D90" s="25" t="s">
        <v>127</v>
      </c>
      <c r="E90" s="25" t="s">
        <v>128</v>
      </c>
      <c r="F90" s="25" t="s">
        <v>73</v>
      </c>
      <c r="G90" s="25"/>
      <c r="H90" s="25" t="s">
        <v>129</v>
      </c>
      <c r="I90" s="25" t="s">
        <v>130</v>
      </c>
      <c r="J90" s="35">
        <v>-5449852.1200000001</v>
      </c>
      <c r="K90" s="25" t="s">
        <v>73</v>
      </c>
      <c r="L90" s="37">
        <v>0</v>
      </c>
    </row>
    <row r="91" spans="1:12" ht="25.5" x14ac:dyDescent="0.2">
      <c r="A91" s="25" t="s">
        <v>131</v>
      </c>
      <c r="B91" s="25" t="s">
        <v>132</v>
      </c>
      <c r="C91" s="33" t="s">
        <v>70</v>
      </c>
      <c r="D91" s="25" t="s">
        <v>133</v>
      </c>
      <c r="E91" s="25" t="s">
        <v>134</v>
      </c>
      <c r="F91" s="34" t="s">
        <v>73</v>
      </c>
      <c r="G91" s="25"/>
      <c r="H91" s="34" t="s">
        <v>74</v>
      </c>
      <c r="I91" s="25" t="s">
        <v>75</v>
      </c>
      <c r="J91" s="35">
        <v>1</v>
      </c>
      <c r="K91" s="25" t="s">
        <v>76</v>
      </c>
      <c r="L91" s="36">
        <v>29414.43</v>
      </c>
    </row>
    <row r="92" spans="1:12" ht="25.5" x14ac:dyDescent="0.2">
      <c r="A92" s="25" t="s">
        <v>131</v>
      </c>
      <c r="B92" s="25" t="s">
        <v>132</v>
      </c>
      <c r="C92" s="33" t="s">
        <v>70</v>
      </c>
      <c r="D92" s="25" t="s">
        <v>133</v>
      </c>
      <c r="E92" s="25" t="s">
        <v>134</v>
      </c>
      <c r="F92" s="34" t="s">
        <v>73</v>
      </c>
      <c r="G92" s="25"/>
      <c r="H92" s="34" t="s">
        <v>74</v>
      </c>
      <c r="I92" s="25" t="s">
        <v>75</v>
      </c>
      <c r="J92" s="35">
        <v>-226696.63</v>
      </c>
      <c r="K92" s="25" t="s">
        <v>73</v>
      </c>
      <c r="L92" s="36">
        <v>0</v>
      </c>
    </row>
    <row r="93" spans="1:12" ht="25.5" hidden="1" x14ac:dyDescent="0.2">
      <c r="A93" s="25" t="s">
        <v>131</v>
      </c>
      <c r="B93" s="25" t="s">
        <v>132</v>
      </c>
      <c r="C93" s="25" t="s">
        <v>70</v>
      </c>
      <c r="D93" s="25" t="s">
        <v>113</v>
      </c>
      <c r="E93" s="25" t="s">
        <v>114</v>
      </c>
      <c r="F93" s="25" t="s">
        <v>79</v>
      </c>
      <c r="G93" s="25" t="s">
        <v>80</v>
      </c>
      <c r="H93" s="25" t="s">
        <v>74</v>
      </c>
      <c r="I93" s="25" t="s">
        <v>75</v>
      </c>
      <c r="J93" s="35">
        <v>-10970.82</v>
      </c>
      <c r="K93" s="25" t="s">
        <v>73</v>
      </c>
      <c r="L93" s="37">
        <v>0</v>
      </c>
    </row>
    <row r="94" spans="1:12" ht="25.5" x14ac:dyDescent="0.2">
      <c r="A94" s="25" t="s">
        <v>131</v>
      </c>
      <c r="B94" s="25" t="s">
        <v>132</v>
      </c>
      <c r="C94" s="33" t="s">
        <v>70</v>
      </c>
      <c r="D94" s="25" t="s">
        <v>113</v>
      </c>
      <c r="E94" s="25" t="s">
        <v>114</v>
      </c>
      <c r="F94" s="34" t="s">
        <v>73</v>
      </c>
      <c r="G94" s="25"/>
      <c r="H94" s="34" t="s">
        <v>74</v>
      </c>
      <c r="I94" s="25" t="s">
        <v>75</v>
      </c>
      <c r="J94" s="35">
        <v>1</v>
      </c>
      <c r="K94" s="25" t="s">
        <v>76</v>
      </c>
      <c r="L94" s="36">
        <v>3268.46</v>
      </c>
    </row>
    <row r="95" spans="1:12" ht="25.5" x14ac:dyDescent="0.2">
      <c r="A95" s="25" t="s">
        <v>131</v>
      </c>
      <c r="B95" s="25" t="s">
        <v>132</v>
      </c>
      <c r="C95" s="33" t="s">
        <v>70</v>
      </c>
      <c r="D95" s="25" t="s">
        <v>113</v>
      </c>
      <c r="E95" s="25" t="s">
        <v>114</v>
      </c>
      <c r="F95" s="34" t="s">
        <v>73</v>
      </c>
      <c r="G95" s="25"/>
      <c r="H95" s="34" t="s">
        <v>74</v>
      </c>
      <c r="I95" s="25" t="s">
        <v>75</v>
      </c>
      <c r="J95" s="35">
        <v>-31054.91</v>
      </c>
      <c r="K95" s="25" t="s">
        <v>73</v>
      </c>
      <c r="L95" s="36">
        <v>0</v>
      </c>
    </row>
    <row r="96" spans="1:12" ht="25.5" hidden="1" x14ac:dyDescent="0.2">
      <c r="A96" s="25" t="s">
        <v>135</v>
      </c>
      <c r="B96" s="25" t="s">
        <v>136</v>
      </c>
      <c r="C96" s="25" t="s">
        <v>70</v>
      </c>
      <c r="D96" s="25" t="s">
        <v>137</v>
      </c>
      <c r="E96" s="25" t="s">
        <v>138</v>
      </c>
      <c r="F96" s="25" t="s">
        <v>79</v>
      </c>
      <c r="G96" s="25" t="s">
        <v>80</v>
      </c>
      <c r="H96" s="25" t="s">
        <v>74</v>
      </c>
      <c r="I96" s="25" t="s">
        <v>75</v>
      </c>
      <c r="J96" s="35">
        <v>-12413.29</v>
      </c>
      <c r="K96" s="25" t="s">
        <v>73</v>
      </c>
      <c r="L96" s="37">
        <v>0</v>
      </c>
    </row>
    <row r="97" spans="1:13" ht="25.5" x14ac:dyDescent="0.2">
      <c r="A97" s="25" t="s">
        <v>135</v>
      </c>
      <c r="B97" s="25" t="s">
        <v>136</v>
      </c>
      <c r="C97" s="33" t="s">
        <v>70</v>
      </c>
      <c r="D97" s="25" t="s">
        <v>137</v>
      </c>
      <c r="E97" s="25" t="s">
        <v>138</v>
      </c>
      <c r="F97" s="34" t="s">
        <v>73</v>
      </c>
      <c r="G97" s="25"/>
      <c r="H97" s="34" t="s">
        <v>74</v>
      </c>
      <c r="I97" s="25" t="s">
        <v>75</v>
      </c>
      <c r="J97" s="35">
        <v>1</v>
      </c>
      <c r="K97" s="25" t="s">
        <v>76</v>
      </c>
      <c r="L97" s="36">
        <v>17053.05</v>
      </c>
    </row>
    <row r="98" spans="1:13" ht="25.5" x14ac:dyDescent="0.2">
      <c r="A98" s="25" t="s">
        <v>135</v>
      </c>
      <c r="B98" s="25" t="s">
        <v>136</v>
      </c>
      <c r="C98" s="33" t="s">
        <v>70</v>
      </c>
      <c r="D98" s="25" t="s">
        <v>137</v>
      </c>
      <c r="E98" s="25" t="s">
        <v>138</v>
      </c>
      <c r="F98" s="34" t="s">
        <v>73</v>
      </c>
      <c r="G98" s="25"/>
      <c r="H98" s="34" t="s">
        <v>74</v>
      </c>
      <c r="I98" s="25" t="s">
        <v>75</v>
      </c>
      <c r="J98" s="35">
        <v>-212996.66</v>
      </c>
      <c r="K98" s="25" t="s">
        <v>73</v>
      </c>
      <c r="L98" s="36">
        <v>0</v>
      </c>
    </row>
    <row r="99" spans="1:13" ht="25.5" x14ac:dyDescent="0.2">
      <c r="A99" s="25" t="s">
        <v>139</v>
      </c>
      <c r="B99" s="25" t="s">
        <v>140</v>
      </c>
      <c r="C99" s="33" t="s">
        <v>70</v>
      </c>
      <c r="D99" s="25" t="s">
        <v>141</v>
      </c>
      <c r="E99" s="25" t="s">
        <v>142</v>
      </c>
      <c r="F99" s="34" t="s">
        <v>73</v>
      </c>
      <c r="G99" s="25"/>
      <c r="H99" s="34" t="s">
        <v>74</v>
      </c>
      <c r="I99" s="25" t="s">
        <v>75</v>
      </c>
      <c r="J99" s="35">
        <v>-4326.38</v>
      </c>
      <c r="K99" s="25" t="s">
        <v>73</v>
      </c>
      <c r="L99" s="36">
        <v>0</v>
      </c>
    </row>
    <row r="100" spans="1:13" ht="25.5" x14ac:dyDescent="0.2">
      <c r="A100" s="25" t="s">
        <v>139</v>
      </c>
      <c r="B100" s="25" t="s">
        <v>140</v>
      </c>
      <c r="C100" s="33" t="s">
        <v>70</v>
      </c>
      <c r="D100" s="25" t="s">
        <v>143</v>
      </c>
      <c r="E100" s="25" t="s">
        <v>144</v>
      </c>
      <c r="F100" s="34" t="s">
        <v>73</v>
      </c>
      <c r="G100" s="25"/>
      <c r="H100" s="34" t="s">
        <v>74</v>
      </c>
      <c r="I100" s="25" t="s">
        <v>75</v>
      </c>
      <c r="J100" s="35">
        <v>-32693.56</v>
      </c>
      <c r="K100" s="25" t="s">
        <v>73</v>
      </c>
      <c r="L100" s="36">
        <v>0</v>
      </c>
    </row>
    <row r="101" spans="1:13" ht="25.5" x14ac:dyDescent="0.2">
      <c r="A101" s="25" t="s">
        <v>139</v>
      </c>
      <c r="B101" s="25" t="s">
        <v>140</v>
      </c>
      <c r="C101" s="33" t="s">
        <v>70</v>
      </c>
      <c r="D101" s="25" t="s">
        <v>145</v>
      </c>
      <c r="E101" s="25" t="s">
        <v>146</v>
      </c>
      <c r="F101" s="34" t="s">
        <v>73</v>
      </c>
      <c r="G101" s="25"/>
      <c r="H101" s="34" t="s">
        <v>74</v>
      </c>
      <c r="I101" s="25" t="s">
        <v>75</v>
      </c>
      <c r="J101" s="35">
        <v>-8113.01</v>
      </c>
      <c r="K101" s="25" t="s">
        <v>73</v>
      </c>
      <c r="L101" s="36">
        <v>0</v>
      </c>
    </row>
    <row r="102" spans="1:13" ht="25.5" x14ac:dyDescent="0.2">
      <c r="A102" s="25" t="s">
        <v>139</v>
      </c>
      <c r="B102" s="25" t="s">
        <v>140</v>
      </c>
      <c r="C102" s="33" t="s">
        <v>70</v>
      </c>
      <c r="D102" s="25" t="s">
        <v>147</v>
      </c>
      <c r="E102" s="25" t="s">
        <v>148</v>
      </c>
      <c r="F102" s="34" t="s">
        <v>73</v>
      </c>
      <c r="G102" s="25"/>
      <c r="H102" s="34" t="s">
        <v>74</v>
      </c>
      <c r="I102" s="25" t="s">
        <v>75</v>
      </c>
      <c r="J102" s="35">
        <v>-1301.83</v>
      </c>
      <c r="K102" s="25" t="s">
        <v>73</v>
      </c>
      <c r="L102" s="36">
        <v>0</v>
      </c>
    </row>
    <row r="103" spans="1:13" ht="26.25" thickBot="1" x14ac:dyDescent="0.25">
      <c r="A103" s="25" t="s">
        <v>139</v>
      </c>
      <c r="B103" s="25" t="s">
        <v>140</v>
      </c>
      <c r="C103" s="33" t="s">
        <v>70</v>
      </c>
      <c r="D103" s="25" t="s">
        <v>149</v>
      </c>
      <c r="E103" s="25" t="s">
        <v>150</v>
      </c>
      <c r="F103" s="34" t="s">
        <v>73</v>
      </c>
      <c r="G103" s="25"/>
      <c r="H103" s="34" t="s">
        <v>74</v>
      </c>
      <c r="I103" s="25" t="s">
        <v>75</v>
      </c>
      <c r="J103" s="35">
        <v>-55540</v>
      </c>
      <c r="K103" s="25" t="s">
        <v>73</v>
      </c>
      <c r="L103" s="38">
        <v>0</v>
      </c>
    </row>
    <row r="104" spans="1:13" ht="25.5" hidden="1" x14ac:dyDescent="0.2">
      <c r="A104" s="25" t="s">
        <v>151</v>
      </c>
      <c r="B104" s="25" t="s">
        <v>152</v>
      </c>
      <c r="C104" s="25" t="s">
        <v>70</v>
      </c>
      <c r="D104" s="25" t="s">
        <v>153</v>
      </c>
      <c r="E104" s="25" t="s">
        <v>154</v>
      </c>
      <c r="F104" s="25" t="s">
        <v>73</v>
      </c>
      <c r="G104" s="25"/>
      <c r="H104" s="25" t="s">
        <v>129</v>
      </c>
      <c r="I104" s="25" t="s">
        <v>130</v>
      </c>
      <c r="J104" s="35">
        <v>1</v>
      </c>
      <c r="K104" s="25" t="s">
        <v>76</v>
      </c>
      <c r="L104" s="37">
        <v>7314802</v>
      </c>
    </row>
    <row r="105" spans="1:13" ht="25.5" hidden="1" x14ac:dyDescent="0.2">
      <c r="A105" s="25" t="s">
        <v>151</v>
      </c>
      <c r="B105" s="25" t="s">
        <v>152</v>
      </c>
      <c r="C105" s="25" t="s">
        <v>70</v>
      </c>
      <c r="D105" s="25" t="s">
        <v>153</v>
      </c>
      <c r="E105" s="25" t="s">
        <v>154</v>
      </c>
      <c r="F105" s="25" t="s">
        <v>73</v>
      </c>
      <c r="G105" s="25"/>
      <c r="H105" s="25" t="s">
        <v>129</v>
      </c>
      <c r="I105" s="25" t="s">
        <v>130</v>
      </c>
      <c r="J105" s="35">
        <v>-360051.45</v>
      </c>
      <c r="K105" s="25" t="s">
        <v>73</v>
      </c>
      <c r="L105" s="37">
        <v>0</v>
      </c>
    </row>
    <row r="106" spans="1:13" ht="25.5" hidden="1" x14ac:dyDescent="0.2">
      <c r="A106" s="25" t="s">
        <v>155</v>
      </c>
      <c r="B106" s="25" t="s">
        <v>156</v>
      </c>
      <c r="C106" s="25" t="s">
        <v>70</v>
      </c>
      <c r="D106" s="25" t="s">
        <v>157</v>
      </c>
      <c r="E106" s="25" t="s">
        <v>80</v>
      </c>
      <c r="F106" s="25" t="s">
        <v>158</v>
      </c>
      <c r="G106" s="25" t="s">
        <v>120</v>
      </c>
      <c r="H106" s="25" t="s">
        <v>74</v>
      </c>
      <c r="I106" s="25" t="s">
        <v>75</v>
      </c>
      <c r="J106" s="35">
        <v>1567426</v>
      </c>
      <c r="K106" s="25" t="s">
        <v>73</v>
      </c>
      <c r="L106" s="37">
        <v>0</v>
      </c>
    </row>
    <row r="107" spans="1:13" ht="25.5" hidden="1" x14ac:dyDescent="0.2">
      <c r="A107" s="25" t="s">
        <v>155</v>
      </c>
      <c r="B107" s="25" t="s">
        <v>156</v>
      </c>
      <c r="C107" s="25" t="s">
        <v>70</v>
      </c>
      <c r="D107" s="25" t="s">
        <v>157</v>
      </c>
      <c r="E107" s="25" t="s">
        <v>80</v>
      </c>
      <c r="F107" s="25" t="s">
        <v>159</v>
      </c>
      <c r="G107" s="25" t="s">
        <v>160</v>
      </c>
      <c r="H107" s="25" t="s">
        <v>74</v>
      </c>
      <c r="I107" s="25" t="s">
        <v>75</v>
      </c>
      <c r="J107" s="35">
        <v>555430</v>
      </c>
      <c r="K107" s="25" t="s">
        <v>73</v>
      </c>
      <c r="L107" s="37">
        <v>0</v>
      </c>
    </row>
    <row r="108" spans="1:13" ht="25.5" hidden="1" x14ac:dyDescent="0.2">
      <c r="A108" s="25" t="s">
        <v>155</v>
      </c>
      <c r="B108" s="25" t="s">
        <v>156</v>
      </c>
      <c r="C108" s="25" t="s">
        <v>70</v>
      </c>
      <c r="D108" s="25" t="s">
        <v>157</v>
      </c>
      <c r="E108" s="25" t="s">
        <v>80</v>
      </c>
      <c r="F108" s="25" t="s">
        <v>161</v>
      </c>
      <c r="G108" s="25" t="s">
        <v>162</v>
      </c>
      <c r="H108" s="25" t="s">
        <v>74</v>
      </c>
      <c r="I108" s="25" t="s">
        <v>75</v>
      </c>
      <c r="J108" s="35">
        <v>-1135345.8</v>
      </c>
      <c r="K108" s="25" t="s">
        <v>73</v>
      </c>
      <c r="L108" s="37">
        <v>0</v>
      </c>
    </row>
    <row r="109" spans="1:13" ht="25.5" hidden="1" x14ac:dyDescent="0.2">
      <c r="A109" s="25" t="s">
        <v>155</v>
      </c>
      <c r="B109" s="25" t="s">
        <v>156</v>
      </c>
      <c r="C109" s="25" t="s">
        <v>70</v>
      </c>
      <c r="D109" s="25" t="s">
        <v>157</v>
      </c>
      <c r="E109" s="25" t="s">
        <v>80</v>
      </c>
      <c r="F109" s="25" t="s">
        <v>163</v>
      </c>
      <c r="G109" s="25" t="s">
        <v>164</v>
      </c>
      <c r="H109" s="25" t="s">
        <v>74</v>
      </c>
      <c r="I109" s="25" t="s">
        <v>75</v>
      </c>
      <c r="J109" s="35">
        <v>1829237.85</v>
      </c>
      <c r="K109" s="25" t="s">
        <v>73</v>
      </c>
      <c r="L109" s="37">
        <v>0</v>
      </c>
    </row>
    <row r="110" spans="1:13" ht="25.5" hidden="1" x14ac:dyDescent="0.2">
      <c r="A110" s="25" t="s">
        <v>155</v>
      </c>
      <c r="B110" s="25" t="s">
        <v>156</v>
      </c>
      <c r="C110" s="25" t="s">
        <v>70</v>
      </c>
      <c r="D110" s="25" t="s">
        <v>157</v>
      </c>
      <c r="E110" s="25" t="s">
        <v>80</v>
      </c>
      <c r="F110" s="25" t="s">
        <v>165</v>
      </c>
      <c r="G110" s="25" t="s">
        <v>166</v>
      </c>
      <c r="H110" s="25" t="s">
        <v>74</v>
      </c>
      <c r="I110" s="25" t="s">
        <v>75</v>
      </c>
      <c r="J110" s="35">
        <v>277054.61</v>
      </c>
      <c r="K110" s="25" t="s">
        <v>73</v>
      </c>
      <c r="L110" s="37">
        <v>0</v>
      </c>
    </row>
    <row r="111" spans="1:13" ht="25.5" hidden="1" x14ac:dyDescent="0.2">
      <c r="A111" s="25" t="s">
        <v>155</v>
      </c>
      <c r="B111" s="25" t="s">
        <v>156</v>
      </c>
      <c r="C111" s="25" t="s">
        <v>70</v>
      </c>
      <c r="D111" s="25" t="s">
        <v>157</v>
      </c>
      <c r="E111" s="25" t="s">
        <v>80</v>
      </c>
      <c r="F111" s="25" t="s">
        <v>167</v>
      </c>
      <c r="G111" s="25" t="s">
        <v>168</v>
      </c>
      <c r="H111" s="25" t="s">
        <v>74</v>
      </c>
      <c r="I111" s="25" t="s">
        <v>75</v>
      </c>
      <c r="J111" s="35">
        <v>652066.72</v>
      </c>
      <c r="K111" s="25" t="s">
        <v>73</v>
      </c>
      <c r="L111" s="37">
        <v>0</v>
      </c>
    </row>
    <row r="112" spans="1:13" ht="20.25" x14ac:dyDescent="0.3">
      <c r="A112" s="39" t="s">
        <v>4</v>
      </c>
      <c r="B112" s="39"/>
      <c r="C112" s="40"/>
      <c r="D112" s="39"/>
      <c r="E112" s="39"/>
      <c r="F112" s="41"/>
      <c r="G112" s="39"/>
      <c r="H112" s="41"/>
      <c r="I112" s="39"/>
      <c r="J112" s="42"/>
      <c r="K112" s="88"/>
      <c r="L112" s="97" t="s">
        <v>209</v>
      </c>
      <c r="M112" s="98" t="s">
        <v>205</v>
      </c>
    </row>
    <row r="113" spans="3:13" ht="15.75" thickBot="1" x14ac:dyDescent="0.3">
      <c r="K113" s="89" t="s">
        <v>169</v>
      </c>
      <c r="L113" s="79">
        <f>SUBTOTAL(9,L21:L112)</f>
        <v>4361058.7399999993</v>
      </c>
      <c r="M113" s="83"/>
    </row>
    <row r="114" spans="3:13" ht="15" customHeight="1" x14ac:dyDescent="0.25">
      <c r="C114" s="26" t="s">
        <v>170</v>
      </c>
      <c r="D114" s="26"/>
      <c r="E114" s="26"/>
      <c r="F114" s="26"/>
      <c r="H114" s="92"/>
      <c r="I114" s="100" t="s">
        <v>219</v>
      </c>
      <c r="K114" s="90" t="s">
        <v>217</v>
      </c>
      <c r="L114" s="79">
        <f>' March 22 Unbilled JE'!G62</f>
        <v>2868267.5969910002</v>
      </c>
      <c r="M114" s="83"/>
    </row>
    <row r="115" spans="3:13" ht="15.75" thickBot="1" x14ac:dyDescent="0.3">
      <c r="D115" s="26"/>
      <c r="E115" s="26"/>
      <c r="F115" s="26"/>
      <c r="H115" s="93" t="s">
        <v>206</v>
      </c>
      <c r="I115" s="101">
        <f>L116</f>
        <v>5584088.5746637983</v>
      </c>
      <c r="K115" s="90" t="s">
        <v>211</v>
      </c>
      <c r="L115" s="79">
        <f>-'April 22 Unbilled JE'!G62</f>
        <v>-1645237.7623272005</v>
      </c>
      <c r="M115" s="83"/>
    </row>
    <row r="116" spans="3:13" ht="15.75" thickBot="1" x14ac:dyDescent="0.3">
      <c r="C116" s="26" t="s">
        <v>171</v>
      </c>
      <c r="D116" s="26"/>
      <c r="E116" s="26"/>
      <c r="F116" s="26"/>
      <c r="H116" s="93" t="s">
        <v>216</v>
      </c>
      <c r="I116" s="101">
        <f>-L114</f>
        <v>-2868267.5969910002</v>
      </c>
      <c r="K116" s="43" t="s">
        <v>207</v>
      </c>
      <c r="L116" s="44">
        <f>L113+L114+L115</f>
        <v>5584088.5746637983</v>
      </c>
      <c r="M116" s="84">
        <f>L116-L114-L115</f>
        <v>4361058.7399999984</v>
      </c>
    </row>
    <row r="117" spans="3:13" ht="13.5" thickBot="1" x14ac:dyDescent="0.25">
      <c r="D117" s="26"/>
      <c r="E117" s="26"/>
      <c r="F117" s="26"/>
      <c r="H117" s="93" t="s">
        <v>215</v>
      </c>
      <c r="I117" s="101">
        <f>-L115</f>
        <v>1645237.7623272005</v>
      </c>
      <c r="K117" s="91"/>
      <c r="L117" s="80"/>
      <c r="M117" s="83"/>
    </row>
    <row r="118" spans="3:13" ht="13.5" thickBot="1" x14ac:dyDescent="0.25">
      <c r="H118" s="106" t="s">
        <v>218</v>
      </c>
      <c r="I118" s="95">
        <f>SUBTOTAL(9,I115:I117)</f>
        <v>4361058.7399999984</v>
      </c>
      <c r="K118" s="91" t="s">
        <v>210</v>
      </c>
      <c r="L118" s="80">
        <f>SUM(L21,L22,L24,L25,L26,L27,L85,L87,L86,L88)</f>
        <v>1943036.8800000001</v>
      </c>
      <c r="M118" s="84"/>
    </row>
    <row r="119" spans="3:13" ht="18.75" customHeight="1" x14ac:dyDescent="0.2">
      <c r="H119" s="93"/>
      <c r="I119" s="102"/>
      <c r="K119" s="90" t="s">
        <v>217</v>
      </c>
      <c r="L119" s="81">
        <f>SUM(' March 22 Unbilled JE'!K12)</f>
        <v>1944794.9132355999</v>
      </c>
      <c r="M119" s="85"/>
    </row>
    <row r="120" spans="3:13" ht="20.25" customHeight="1" thickBot="1" x14ac:dyDescent="0.25">
      <c r="H120" s="93" t="s">
        <v>214</v>
      </c>
      <c r="I120" s="103">
        <f>L121</f>
        <v>2841720.666712</v>
      </c>
      <c r="K120" s="90" t="s">
        <v>211</v>
      </c>
      <c r="L120" s="81">
        <f>-'April 22 Unbilled JE'!J12</f>
        <v>-1046111.1265236002</v>
      </c>
      <c r="M120" s="83"/>
    </row>
    <row r="121" spans="3:13" ht="13.5" thickBot="1" x14ac:dyDescent="0.25">
      <c r="H121" s="99" t="s">
        <v>216</v>
      </c>
      <c r="I121" s="104">
        <f>-L119</f>
        <v>-1944794.9132355999</v>
      </c>
      <c r="K121" s="45" t="s">
        <v>220</v>
      </c>
      <c r="L121" s="46">
        <f>L118+L119+L120</f>
        <v>2841720.666712</v>
      </c>
      <c r="M121" s="86">
        <f>L121-L119-L120</f>
        <v>1943036.8800000004</v>
      </c>
    </row>
    <row r="122" spans="3:13" ht="13.5" thickBot="1" x14ac:dyDescent="0.25">
      <c r="H122" s="99" t="s">
        <v>215</v>
      </c>
      <c r="I122" s="104">
        <f>-L120</f>
        <v>1046111.1265236002</v>
      </c>
      <c r="K122" s="91"/>
      <c r="L122" s="82"/>
      <c r="M122" s="83"/>
    </row>
    <row r="123" spans="3:13" ht="13.5" thickBot="1" x14ac:dyDescent="0.25">
      <c r="H123" s="107" t="s">
        <v>213</v>
      </c>
      <c r="I123" s="95">
        <f>SUBTOTAL(9,I120:I122)</f>
        <v>1943036.8800000004</v>
      </c>
      <c r="K123" s="45" t="s">
        <v>208</v>
      </c>
      <c r="L123" s="46">
        <f>L116-L121</f>
        <v>2742367.9079517983</v>
      </c>
      <c r="M123" s="87">
        <f>M116-M121</f>
        <v>2418021.859999998</v>
      </c>
    </row>
    <row r="124" spans="3:13" ht="13.5" thickBot="1" x14ac:dyDescent="0.25">
      <c r="H124" s="93"/>
      <c r="I124" s="102"/>
    </row>
    <row r="125" spans="3:13" ht="13.5" thickBot="1" x14ac:dyDescent="0.25">
      <c r="H125" s="107" t="s">
        <v>212</v>
      </c>
      <c r="I125" s="96">
        <f>I118-I123</f>
        <v>2418021.859999998</v>
      </c>
    </row>
    <row r="126" spans="3:13" ht="13.5" thickBot="1" x14ac:dyDescent="0.25">
      <c r="H126" s="94"/>
      <c r="I126" s="105"/>
      <c r="M126" s="78"/>
    </row>
    <row r="127" spans="3:13" x14ac:dyDescent="0.2">
      <c r="K127" s="78">
        <f>L116</f>
        <v>5584088.5746637983</v>
      </c>
      <c r="M127" s="78"/>
    </row>
    <row r="128" spans="3:13" x14ac:dyDescent="0.2">
      <c r="K128" s="78">
        <f>-L114</f>
        <v>-2868267.5969910002</v>
      </c>
    </row>
    <row r="129" spans="11:11" x14ac:dyDescent="0.2">
      <c r="K129" s="108">
        <f>-L115</f>
        <v>1645237.7623272005</v>
      </c>
    </row>
    <row r="130" spans="11:11" x14ac:dyDescent="0.2">
      <c r="K130" s="109">
        <f>SUBTOTAL(9,K127:K129)</f>
        <v>4361058.7399999984</v>
      </c>
    </row>
  </sheetData>
  <autoFilter ref="A20:L116" xr:uid="{00000000-0001-0000-0000-000000000000}">
    <filterColumn colId="5">
      <filters blank="1">
        <filter val="(Blank)"/>
      </filters>
    </filterColumn>
    <filterColumn colId="7">
      <filters blank="1">
        <filter val="2-0723 TRANSPORTATION"/>
        <filter val="2-0831 Utility Revenue"/>
      </filters>
    </filterColumn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B46EF-3653-4F6D-B277-5E57F0E15187}">
  <sheetPr>
    <tabColor rgb="FF00B0F0"/>
    <pageSetUpPr fitToPage="1"/>
  </sheetPr>
  <dimension ref="A1:L84"/>
  <sheetViews>
    <sheetView topLeftCell="A44" workbookViewId="0">
      <selection activeCell="H90" sqref="H90"/>
    </sheetView>
  </sheetViews>
  <sheetFormatPr defaultRowHeight="11.25" customHeight="1" x14ac:dyDescent="0.2"/>
  <cols>
    <col min="1" max="2" width="10.140625" style="49" customWidth="1"/>
    <col min="3" max="3" width="10.42578125" style="49" customWidth="1"/>
    <col min="4" max="4" width="12.28515625" style="49" bestFit="1" customWidth="1"/>
    <col min="5" max="5" width="12.42578125" style="49" customWidth="1"/>
    <col min="6" max="6" width="1.28515625" style="49" customWidth="1"/>
    <col min="7" max="7" width="11.7109375" style="49" customWidth="1"/>
    <col min="8" max="8" width="15.5703125" style="49" customWidth="1"/>
    <col min="9" max="9" width="15.140625" style="49" customWidth="1"/>
    <col min="10" max="10" width="12.140625" style="49" customWidth="1"/>
    <col min="11" max="11" width="20.28515625" style="49" customWidth="1"/>
    <col min="12" max="16384" width="9.140625" style="49"/>
  </cols>
  <sheetData>
    <row r="1" spans="1:12" ht="11.25" customHeight="1" x14ac:dyDescent="0.2">
      <c r="A1" s="47" t="s">
        <v>172</v>
      </c>
      <c r="B1" s="48"/>
      <c r="C1" s="48"/>
      <c r="D1" s="48"/>
      <c r="E1" s="48"/>
      <c r="F1" s="48"/>
      <c r="G1" s="48"/>
      <c r="H1" s="48"/>
      <c r="I1" s="48"/>
    </row>
    <row r="2" spans="1:12" ht="11.25" customHeight="1" x14ac:dyDescent="0.2">
      <c r="A2" s="50" t="s">
        <v>173</v>
      </c>
      <c r="B2" s="48"/>
      <c r="C2" s="48"/>
      <c r="D2" s="48"/>
      <c r="E2" s="48"/>
      <c r="F2" s="48"/>
      <c r="G2" s="51" t="s">
        <v>174</v>
      </c>
      <c r="H2" s="52" t="s">
        <v>175</v>
      </c>
      <c r="I2" s="52"/>
    </row>
    <row r="3" spans="1:12" ht="11.25" customHeight="1" x14ac:dyDescent="0.2">
      <c r="A3" s="47" t="s">
        <v>176</v>
      </c>
      <c r="B3" s="48"/>
      <c r="C3" s="53">
        <f>'[2]SCH 25'!B4</f>
        <v>44648</v>
      </c>
      <c r="D3" s="52"/>
      <c r="E3" s="48"/>
      <c r="F3" s="48"/>
      <c r="G3" s="48"/>
      <c r="H3" s="54"/>
      <c r="I3" s="54"/>
    </row>
    <row r="4" spans="1:12" ht="11.25" customHeight="1" x14ac:dyDescent="0.2">
      <c r="A4" s="47"/>
      <c r="B4" s="48"/>
      <c r="C4" s="54"/>
      <c r="D4" s="54"/>
      <c r="E4" s="48"/>
      <c r="F4" s="48"/>
      <c r="G4" s="51" t="s">
        <v>177</v>
      </c>
      <c r="H4" s="123" t="s">
        <v>178</v>
      </c>
      <c r="I4" s="123"/>
    </row>
    <row r="5" spans="1:12" ht="11.25" customHeight="1" x14ac:dyDescent="0.2">
      <c r="A5" s="47"/>
      <c r="B5" s="48"/>
      <c r="C5" s="48"/>
      <c r="D5" s="48"/>
      <c r="E5" s="48"/>
      <c r="F5" s="48"/>
      <c r="H5" s="52"/>
      <c r="I5" s="52"/>
    </row>
    <row r="6" spans="1:12" ht="11.25" customHeight="1" x14ac:dyDescent="0.2">
      <c r="A6" s="48"/>
      <c r="B6" s="48"/>
      <c r="C6" s="48"/>
      <c r="D6" s="48"/>
      <c r="E6" s="48"/>
      <c r="F6" s="48"/>
      <c r="G6" s="55" t="s">
        <v>179</v>
      </c>
      <c r="H6" s="56"/>
      <c r="I6" s="48"/>
    </row>
    <row r="7" spans="1:12" ht="11.25" customHeight="1" x14ac:dyDescent="0.2">
      <c r="A7" s="57" t="s">
        <v>180</v>
      </c>
      <c r="B7" s="48"/>
      <c r="C7" s="57" t="s">
        <v>181</v>
      </c>
      <c r="D7" s="57" t="s">
        <v>182</v>
      </c>
      <c r="E7" s="57" t="s">
        <v>182</v>
      </c>
      <c r="F7" s="57"/>
      <c r="G7" s="57" t="s">
        <v>182</v>
      </c>
      <c r="H7" s="57" t="s">
        <v>182</v>
      </c>
      <c r="I7" s="48"/>
    </row>
    <row r="8" spans="1:12" ht="11.25" customHeight="1" x14ac:dyDescent="0.2">
      <c r="A8" s="57" t="s">
        <v>183</v>
      </c>
      <c r="B8" s="57" t="s">
        <v>184</v>
      </c>
      <c r="C8" s="57" t="s">
        <v>185</v>
      </c>
      <c r="D8" s="57" t="s">
        <v>186</v>
      </c>
      <c r="E8" s="57" t="s">
        <v>187</v>
      </c>
      <c r="F8" s="57"/>
      <c r="G8" s="58" t="s">
        <v>186</v>
      </c>
      <c r="H8" s="58" t="s">
        <v>187</v>
      </c>
      <c r="I8" s="59" t="s">
        <v>188</v>
      </c>
    </row>
    <row r="9" spans="1:12" ht="11.25" customHeight="1" x14ac:dyDescent="0.2">
      <c r="A9" s="54"/>
      <c r="B9" s="54"/>
      <c r="C9" s="54"/>
      <c r="D9" s="54"/>
      <c r="E9" s="54"/>
      <c r="F9" s="54"/>
      <c r="G9" s="57"/>
      <c r="H9" s="57"/>
      <c r="I9" s="54"/>
    </row>
    <row r="10" spans="1:12" ht="11.25" customHeight="1" x14ac:dyDescent="0.2">
      <c r="A10" s="60">
        <v>999</v>
      </c>
      <c r="B10" s="60">
        <v>142101</v>
      </c>
      <c r="C10" s="60"/>
      <c r="D10" s="61">
        <f>'[2]UNBILLED ADJ'!AA34</f>
        <v>40977047.092286065</v>
      </c>
      <c r="E10" s="62"/>
      <c r="F10" s="62"/>
      <c r="G10" s="57"/>
      <c r="H10" s="57"/>
      <c r="I10" s="59" t="s">
        <v>189</v>
      </c>
    </row>
    <row r="11" spans="1:12" ht="11.25" customHeight="1" x14ac:dyDescent="0.2">
      <c r="A11" s="48"/>
      <c r="B11" s="48"/>
      <c r="C11" s="48"/>
      <c r="D11" s="62"/>
      <c r="E11" s="62"/>
      <c r="F11" s="62"/>
      <c r="G11" s="48"/>
      <c r="H11" s="48"/>
      <c r="I11" s="48"/>
    </row>
    <row r="12" spans="1:12" ht="28.5" customHeight="1" x14ac:dyDescent="0.2">
      <c r="A12" s="60" t="s">
        <v>190</v>
      </c>
      <c r="B12" s="60">
        <v>480110</v>
      </c>
      <c r="C12" s="60"/>
      <c r="D12" s="62"/>
      <c r="E12" s="63">
        <f>SUM('[2]UNBILLED ADJ'!AA4:AA4)</f>
        <v>29638696.59416179</v>
      </c>
      <c r="F12" s="62"/>
      <c r="G12" s="64">
        <f>SUM('[2]UNBILLED ADJ'!H4:H4)</f>
        <v>1864828.8636750998</v>
      </c>
      <c r="H12" s="65"/>
      <c r="I12" s="66" t="s">
        <v>191</v>
      </c>
      <c r="J12" s="49" t="s">
        <v>192</v>
      </c>
      <c r="K12" s="67">
        <f>G12+G14+G16+G18</f>
        <v>1944794.9132355999</v>
      </c>
      <c r="L12" s="68" t="s">
        <v>193</v>
      </c>
    </row>
    <row r="13" spans="1:12" ht="11.25" customHeight="1" x14ac:dyDescent="0.2">
      <c r="A13" s="60"/>
      <c r="B13" s="60"/>
      <c r="C13" s="48"/>
      <c r="D13" s="62"/>
      <c r="E13" s="62"/>
      <c r="F13" s="62"/>
      <c r="G13" s="62"/>
      <c r="H13" s="65"/>
      <c r="I13" s="48"/>
      <c r="J13" s="49" t="s">
        <v>192</v>
      </c>
    </row>
    <row r="14" spans="1:12" ht="11.25" customHeight="1" x14ac:dyDescent="0.2">
      <c r="A14" s="60" t="s">
        <v>190</v>
      </c>
      <c r="B14" s="60">
        <v>480120</v>
      </c>
      <c r="C14" s="60"/>
      <c r="D14" s="62"/>
      <c r="E14" s="63">
        <f>SUM('[2]UNBILLED ADJ'!AA5:AA5)</f>
        <v>289778.14771395078</v>
      </c>
      <c r="F14" s="62"/>
      <c r="G14" s="64">
        <f>SUM('[2]UNBILLED ADJ'!H5:H5)</f>
        <v>15668.212194200001</v>
      </c>
      <c r="H14" s="65"/>
      <c r="I14" s="66" t="s">
        <v>191</v>
      </c>
    </row>
    <row r="15" spans="1:12" ht="11.25" customHeight="1" x14ac:dyDescent="0.2">
      <c r="A15" s="60"/>
      <c r="B15" s="60"/>
      <c r="C15" s="60"/>
      <c r="D15" s="62"/>
      <c r="E15" s="62"/>
      <c r="F15" s="62"/>
      <c r="G15" s="62"/>
      <c r="H15" s="65"/>
      <c r="I15" s="48"/>
    </row>
    <row r="16" spans="1:12" ht="11.25" customHeight="1" x14ac:dyDescent="0.2">
      <c r="A16" s="60" t="s">
        <v>194</v>
      </c>
      <c r="B16" s="60">
        <v>490210</v>
      </c>
      <c r="C16" s="60"/>
      <c r="D16" s="62"/>
      <c r="E16" s="63">
        <f>SUM('[2]UNBILLED ADJ'!AA6:AA6)</f>
        <v>711328.65962485352</v>
      </c>
      <c r="F16" s="62"/>
      <c r="G16" s="64">
        <f>SUM('[2]UNBILLED ADJ'!H6:H6)</f>
        <v>63618.546425600005</v>
      </c>
      <c r="H16" s="65"/>
      <c r="I16" s="66" t="s">
        <v>191</v>
      </c>
      <c r="J16" s="49" t="s">
        <v>192</v>
      </c>
    </row>
    <row r="17" spans="1:10" ht="11.25" customHeight="1" x14ac:dyDescent="0.2">
      <c r="A17" s="60"/>
      <c r="B17" s="60"/>
      <c r="C17" s="48"/>
      <c r="D17" s="62"/>
      <c r="E17" s="62"/>
      <c r="F17" s="62"/>
      <c r="G17" s="62"/>
      <c r="H17" s="65"/>
      <c r="I17" s="48"/>
      <c r="J17" s="49" t="s">
        <v>192</v>
      </c>
    </row>
    <row r="18" spans="1:10" ht="11.25" customHeight="1" x14ac:dyDescent="0.2">
      <c r="A18" s="60" t="s">
        <v>194</v>
      </c>
      <c r="B18" s="60">
        <v>490220</v>
      </c>
      <c r="C18" s="60"/>
      <c r="D18" s="62"/>
      <c r="E18" s="63">
        <f>'[2]UNBILLED ADJ'!AA7</f>
        <v>9415.1465416178198</v>
      </c>
      <c r="F18" s="62"/>
      <c r="G18" s="64">
        <f>'[2]UNBILLED ADJ'!H7</f>
        <v>679.29094070000008</v>
      </c>
      <c r="H18" s="65"/>
      <c r="I18" s="66" t="s">
        <v>191</v>
      </c>
      <c r="J18" s="49" t="s">
        <v>195</v>
      </c>
    </row>
    <row r="19" spans="1:10" ht="11.25" customHeight="1" x14ac:dyDescent="0.2">
      <c r="A19" s="60"/>
      <c r="B19" s="60"/>
      <c r="C19" s="48"/>
      <c r="D19" s="62"/>
      <c r="E19" s="62"/>
      <c r="F19" s="62"/>
      <c r="G19" s="62"/>
      <c r="H19" s="65"/>
      <c r="I19" s="48"/>
    </row>
    <row r="20" spans="1:10" ht="11.25" customHeight="1" x14ac:dyDescent="0.2">
      <c r="A20" s="60" t="s">
        <v>190</v>
      </c>
      <c r="B20" s="60">
        <v>481210</v>
      </c>
      <c r="C20" s="60"/>
      <c r="D20" s="62"/>
      <c r="E20" s="63">
        <f>'[2]UNBILLED ADJ'!AA8+'[2]UNBILLED ADJ'!AA9</f>
        <v>318295.52168815944</v>
      </c>
      <c r="F20" s="62"/>
      <c r="G20" s="62">
        <f>'[2]UNBILLED ADJ'!H8+'[2]UNBILLED ADJ'!H9</f>
        <v>20542.327121900002</v>
      </c>
      <c r="H20" s="65"/>
      <c r="I20" s="66" t="s">
        <v>191</v>
      </c>
    </row>
    <row r="21" spans="1:10" ht="11.25" customHeight="1" x14ac:dyDescent="0.2">
      <c r="A21" s="60"/>
      <c r="B21" s="60"/>
      <c r="C21" s="48"/>
      <c r="D21" s="62"/>
      <c r="E21" s="62"/>
      <c r="F21" s="62"/>
      <c r="G21" s="62"/>
      <c r="H21" s="65"/>
      <c r="I21" s="48"/>
    </row>
    <row r="22" spans="1:10" ht="11.25" customHeight="1" x14ac:dyDescent="0.2">
      <c r="A22" s="60" t="s">
        <v>190</v>
      </c>
      <c r="B22" s="60">
        <v>481220</v>
      </c>
      <c r="C22" s="60"/>
      <c r="D22" s="62"/>
      <c r="E22" s="63">
        <f>SUM('[2]UNBILLED ADJ'!AA10:AA11)</f>
        <v>2509.6647127784295</v>
      </c>
      <c r="F22" s="62"/>
      <c r="G22" s="62">
        <f>SUM('[2]UNBILLED ADJ'!H10:H11)</f>
        <v>167.54428990000002</v>
      </c>
      <c r="H22" s="65"/>
      <c r="I22" s="66" t="s">
        <v>191</v>
      </c>
    </row>
    <row r="23" spans="1:10" ht="11.25" customHeight="1" x14ac:dyDescent="0.2">
      <c r="A23" s="60"/>
      <c r="B23" s="60"/>
      <c r="C23" s="48"/>
      <c r="D23" s="62"/>
      <c r="E23" s="62"/>
      <c r="F23" s="62"/>
      <c r="G23" s="62"/>
      <c r="H23" s="65"/>
      <c r="I23" s="48"/>
    </row>
    <row r="24" spans="1:10" ht="11.25" customHeight="1" x14ac:dyDescent="0.2">
      <c r="A24" s="60" t="s">
        <v>190</v>
      </c>
      <c r="B24" s="60">
        <v>481310</v>
      </c>
      <c r="C24" s="60"/>
      <c r="D24" s="62"/>
      <c r="E24" s="63">
        <f>SUM('[2]UNBILLED ADJ'!AA12:AA13)</f>
        <v>5678624.0648182891</v>
      </c>
      <c r="F24" s="62"/>
      <c r="G24" s="62">
        <f>SUM('[2]UNBILLED ADJ'!H12:H13)</f>
        <v>383156.19138800004</v>
      </c>
      <c r="H24" s="65"/>
      <c r="I24" s="66" t="s">
        <v>191</v>
      </c>
    </row>
    <row r="25" spans="1:10" ht="11.25" customHeight="1" x14ac:dyDescent="0.2">
      <c r="A25" s="60"/>
      <c r="B25" s="60"/>
      <c r="C25" s="48"/>
      <c r="D25" s="62"/>
      <c r="E25" s="62"/>
      <c r="F25" s="62"/>
      <c r="G25" s="62"/>
      <c r="H25" s="65"/>
      <c r="I25" s="48"/>
    </row>
    <row r="26" spans="1:10" ht="11.25" customHeight="1" x14ac:dyDescent="0.2">
      <c r="A26" s="60" t="s">
        <v>190</v>
      </c>
      <c r="B26" s="60">
        <v>481320</v>
      </c>
      <c r="C26" s="60"/>
      <c r="D26" s="62"/>
      <c r="E26" s="61">
        <f>SUM('[2]UNBILLED ADJ'!AA14:AA15)</f>
        <v>264756.59470105515</v>
      </c>
      <c r="F26" s="62"/>
      <c r="G26" s="62">
        <f>SUM('[2]UNBILLED ADJ'!H14:H15)</f>
        <v>18492.779700300001</v>
      </c>
      <c r="H26" s="65"/>
      <c r="I26" s="66" t="s">
        <v>191</v>
      </c>
    </row>
    <row r="27" spans="1:10" ht="11.25" customHeight="1" x14ac:dyDescent="0.2">
      <c r="A27" s="60"/>
      <c r="B27" s="60"/>
      <c r="C27" s="60"/>
      <c r="D27" s="62"/>
      <c r="E27" s="62"/>
      <c r="F27" s="62"/>
      <c r="G27" s="62"/>
      <c r="H27" s="65"/>
      <c r="I27" s="48"/>
    </row>
    <row r="28" spans="1:10" ht="11.25" customHeight="1" x14ac:dyDescent="0.2">
      <c r="A28" s="60">
        <v>831</v>
      </c>
      <c r="B28" s="60">
        <v>481330</v>
      </c>
      <c r="C28" s="60"/>
      <c r="D28" s="62"/>
      <c r="E28" s="61">
        <f>SUM('[2]UNBILLED ADJ'!AA26:AA26)</f>
        <v>2139.7889800703401</v>
      </c>
      <c r="F28" s="62"/>
      <c r="G28" s="62">
        <f>SUM('[2]UNBILLED ADJ'!H26:H26)</f>
        <v>208.1985832</v>
      </c>
      <c r="H28" s="65"/>
      <c r="I28" s="66" t="s">
        <v>191</v>
      </c>
    </row>
    <row r="29" spans="1:10" ht="11.25" customHeight="1" x14ac:dyDescent="0.2">
      <c r="A29" s="60"/>
      <c r="B29" s="60"/>
      <c r="C29" s="60"/>
      <c r="D29" s="62"/>
      <c r="E29" s="62"/>
      <c r="F29" s="62"/>
      <c r="G29" s="62"/>
      <c r="H29" s="65"/>
      <c r="I29" s="48"/>
    </row>
    <row r="30" spans="1:10" ht="11.25" customHeight="1" x14ac:dyDescent="0.2">
      <c r="A30" s="60">
        <v>831</v>
      </c>
      <c r="B30" s="60">
        <v>481610</v>
      </c>
      <c r="C30" s="60"/>
      <c r="D30" s="62"/>
      <c r="E30" s="62">
        <f>SUM('[2]UNBILLED ADJ'!AA16:AA16)</f>
        <v>0</v>
      </c>
      <c r="F30" s="62"/>
      <c r="G30" s="62">
        <f>SUM('[2]UNBILLED ADJ'!H16:H16)</f>
        <v>0</v>
      </c>
      <c r="H30" s="65"/>
      <c r="I30" s="48"/>
    </row>
    <row r="31" spans="1:10" ht="11.25" customHeight="1" x14ac:dyDescent="0.2">
      <c r="A31" s="60"/>
      <c r="B31" s="60"/>
      <c r="C31" s="60"/>
      <c r="D31" s="62"/>
      <c r="E31" s="62"/>
      <c r="F31" s="62"/>
      <c r="G31" s="62"/>
      <c r="H31" s="65"/>
      <c r="I31" s="48"/>
    </row>
    <row r="32" spans="1:10" ht="11.25" customHeight="1" x14ac:dyDescent="0.2">
      <c r="A32" s="60" t="s">
        <v>190</v>
      </c>
      <c r="B32" s="60">
        <v>481620</v>
      </c>
      <c r="C32" s="60"/>
      <c r="D32" s="62"/>
      <c r="E32" s="62">
        <f>SUM('[2]UNBILLED ADJ'!AA17:AA17)</f>
        <v>0</v>
      </c>
      <c r="F32" s="62"/>
      <c r="G32" s="62">
        <f>SUM('[2]UNBILLED ADJ'!H17:H17)</f>
        <v>0</v>
      </c>
      <c r="H32" s="65"/>
      <c r="I32" s="48"/>
    </row>
    <row r="33" spans="1:9" ht="11.25" customHeight="1" x14ac:dyDescent="0.2">
      <c r="A33" s="60"/>
      <c r="B33" s="60"/>
      <c r="C33" s="60"/>
      <c r="D33" s="62"/>
      <c r="E33" s="62"/>
      <c r="F33" s="62"/>
      <c r="G33" s="62"/>
      <c r="H33" s="65"/>
      <c r="I33" s="48"/>
    </row>
    <row r="34" spans="1:9" ht="11.25" customHeight="1" x14ac:dyDescent="0.2">
      <c r="A34" s="60" t="s">
        <v>190</v>
      </c>
      <c r="B34" s="60">
        <v>481630</v>
      </c>
      <c r="C34" s="60"/>
      <c r="D34" s="62"/>
      <c r="E34" s="61">
        <f>SUM('[2]UNBILLED ADJ'!AA18:AA18)</f>
        <v>457438.33662368113</v>
      </c>
      <c r="F34" s="62"/>
      <c r="G34" s="62">
        <f>SUM('[2]UNBILLED ADJ'!H18:H18)</f>
        <v>41538.384039199998</v>
      </c>
      <c r="H34" s="65"/>
      <c r="I34" s="66" t="s">
        <v>191</v>
      </c>
    </row>
    <row r="35" spans="1:9" ht="11.25" customHeight="1" x14ac:dyDescent="0.2">
      <c r="A35" s="60"/>
      <c r="B35" s="60"/>
      <c r="C35" s="60"/>
      <c r="D35" s="62"/>
      <c r="E35" s="62"/>
      <c r="F35" s="62"/>
      <c r="G35" s="62"/>
      <c r="H35" s="65"/>
      <c r="I35" s="48"/>
    </row>
    <row r="36" spans="1:9" ht="11.25" customHeight="1" x14ac:dyDescent="0.2">
      <c r="A36" s="60">
        <v>831</v>
      </c>
      <c r="B36" s="60">
        <v>481640</v>
      </c>
      <c r="C36" s="60"/>
      <c r="D36" s="62"/>
      <c r="E36" s="62">
        <f>SUM('[2]UNBILLED ADJ'!AA19:AA19)</f>
        <v>0</v>
      </c>
      <c r="F36" s="62"/>
      <c r="G36" s="62">
        <f>SUM('[2]UNBILLED ADJ'!H19:H19)</f>
        <v>0</v>
      </c>
      <c r="H36" s="65"/>
      <c r="I36" s="48"/>
    </row>
    <row r="37" spans="1:9" ht="11.25" customHeight="1" x14ac:dyDescent="0.2">
      <c r="A37" s="60"/>
      <c r="B37" s="60"/>
      <c r="C37" s="60"/>
      <c r="D37" s="62"/>
      <c r="E37" s="62"/>
      <c r="F37" s="62"/>
      <c r="G37" s="62"/>
      <c r="H37" s="65"/>
      <c r="I37" s="48"/>
    </row>
    <row r="38" spans="1:9" ht="11.25" customHeight="1" x14ac:dyDescent="0.2">
      <c r="A38" s="60">
        <v>831</v>
      </c>
      <c r="B38" s="60">
        <v>481840</v>
      </c>
      <c r="C38" s="60"/>
      <c r="D38" s="62"/>
      <c r="E38" s="61">
        <f>SUM('[2]UNBILLED ADJ'!AA20:AA20)</f>
        <v>1659.9671746776087</v>
      </c>
      <c r="F38" s="62"/>
      <c r="G38" s="62">
        <f>SUM('[2]UNBILLED ADJ'!H20:H20)</f>
        <v>391.19145500000002</v>
      </c>
      <c r="H38" s="65"/>
      <c r="I38" s="66" t="s">
        <v>191</v>
      </c>
    </row>
    <row r="39" spans="1:9" ht="11.25" customHeight="1" x14ac:dyDescent="0.2">
      <c r="A39" s="60"/>
      <c r="B39" s="60"/>
      <c r="C39" s="60"/>
      <c r="D39" s="62"/>
      <c r="E39" s="62"/>
      <c r="F39" s="62"/>
      <c r="G39" s="62"/>
      <c r="H39" s="65"/>
      <c r="I39" s="48"/>
    </row>
    <row r="40" spans="1:9" ht="11.25" customHeight="1" x14ac:dyDescent="0.2">
      <c r="A40" s="60" t="s">
        <v>194</v>
      </c>
      <c r="B40" s="60">
        <v>489821</v>
      </c>
      <c r="C40" s="60"/>
      <c r="D40" s="62"/>
      <c r="E40" s="63">
        <f>SUM('[2]UNBILLED ADJ'!AA21:AA21)</f>
        <v>79937.547479484187</v>
      </c>
      <c r="F40" s="62"/>
      <c r="G40" s="62">
        <f>SUM('[2]UNBILLED ADJ'!H21:H21)</f>
        <v>8388.951277600001</v>
      </c>
      <c r="H40" s="65"/>
      <c r="I40" s="66" t="s">
        <v>191</v>
      </c>
    </row>
    <row r="41" spans="1:9" ht="11.25" customHeight="1" x14ac:dyDescent="0.2">
      <c r="A41" s="60"/>
      <c r="B41" s="60"/>
      <c r="C41" s="60"/>
      <c r="D41" s="62"/>
      <c r="E41" s="62"/>
      <c r="F41" s="62"/>
      <c r="G41" s="62"/>
      <c r="H41" s="65"/>
      <c r="I41" s="48"/>
    </row>
    <row r="42" spans="1:9" ht="11.25" customHeight="1" x14ac:dyDescent="0.2">
      <c r="A42" s="60" t="s">
        <v>194</v>
      </c>
      <c r="B42" s="60">
        <v>489822</v>
      </c>
      <c r="C42" s="60"/>
      <c r="D42" s="62"/>
      <c r="E42" s="63">
        <f>SUM('[2]UNBILLED ADJ'!AA22:AA22)</f>
        <v>7328.543962485347</v>
      </c>
      <c r="F42" s="62"/>
      <c r="G42" s="62">
        <f>SUM('[2]UNBILLED ADJ'!H22:H22)</f>
        <v>825.8481475000001</v>
      </c>
      <c r="H42" s="65"/>
      <c r="I42" s="66" t="s">
        <v>191</v>
      </c>
    </row>
    <row r="43" spans="1:9" ht="11.25" customHeight="1" x14ac:dyDescent="0.2">
      <c r="A43" s="60"/>
      <c r="B43" s="60"/>
      <c r="C43" s="48"/>
      <c r="D43" s="62"/>
      <c r="E43" s="62"/>
      <c r="F43" s="62"/>
      <c r="G43" s="62"/>
      <c r="H43" s="65"/>
      <c r="I43" s="48"/>
    </row>
    <row r="44" spans="1:9" ht="11.25" customHeight="1" x14ac:dyDescent="0.2">
      <c r="A44" s="60">
        <v>723</v>
      </c>
      <c r="B44" s="60">
        <v>489831</v>
      </c>
      <c r="C44" s="60"/>
      <c r="D44" s="62"/>
      <c r="E44" s="63">
        <f>SUM('[2]UNBILLED ADJ'!AA23:AA23)</f>
        <v>2400022.4043024625</v>
      </c>
      <c r="F44" s="62"/>
      <c r="G44" s="62">
        <f>SUM('[2]UNBILLED ADJ'!H23:H23)</f>
        <v>265513.29542399995</v>
      </c>
      <c r="H44" s="65"/>
      <c r="I44" s="66" t="s">
        <v>191</v>
      </c>
    </row>
    <row r="45" spans="1:9" ht="11.25" customHeight="1" x14ac:dyDescent="0.2">
      <c r="A45" s="60"/>
      <c r="B45" s="60"/>
      <c r="C45" s="48"/>
      <c r="D45" s="62"/>
      <c r="E45" s="62"/>
      <c r="F45" s="62"/>
      <c r="G45" s="62"/>
      <c r="H45" s="65"/>
      <c r="I45" s="48"/>
    </row>
    <row r="46" spans="1:9" ht="11.25" customHeight="1" x14ac:dyDescent="0.2">
      <c r="A46" s="60">
        <v>723</v>
      </c>
      <c r="B46" s="60">
        <v>489832</v>
      </c>
      <c r="C46" s="60"/>
      <c r="D46" s="62"/>
      <c r="E46" s="63">
        <f>SUM('[2]UNBILLED ADJ'!AA24:AA24)</f>
        <v>38339.189355216891</v>
      </c>
      <c r="F46" s="62"/>
      <c r="G46" s="62">
        <f>SUM('[2]UNBILLED ADJ'!H24:H24)</f>
        <v>4282.2742776000005</v>
      </c>
      <c r="H46" s="65"/>
      <c r="I46" s="66" t="s">
        <v>191</v>
      </c>
    </row>
    <row r="47" spans="1:9" ht="11.25" customHeight="1" x14ac:dyDescent="0.2">
      <c r="A47" s="60"/>
      <c r="B47" s="60"/>
      <c r="C47" s="60"/>
      <c r="D47" s="62"/>
      <c r="E47" s="62"/>
      <c r="F47" s="62"/>
      <c r="G47" s="62"/>
      <c r="H47" s="65"/>
      <c r="I47" s="48"/>
    </row>
    <row r="48" spans="1:9" ht="11.25" customHeight="1" x14ac:dyDescent="0.2">
      <c r="A48" s="60">
        <v>723</v>
      </c>
      <c r="B48" s="60">
        <v>489833</v>
      </c>
      <c r="C48" s="60"/>
      <c r="D48" s="62"/>
      <c r="E48" s="63">
        <f>SUM('[2]UNBILLED ADJ'!AA27:AA27)</f>
        <v>81572.92</v>
      </c>
      <c r="F48" s="62"/>
      <c r="G48" s="62">
        <f>SUM('[2]UNBILLED ADJ'!H27:H27)</f>
        <v>9734.9857774000011</v>
      </c>
      <c r="H48" s="65"/>
      <c r="I48" s="66" t="s">
        <v>191</v>
      </c>
    </row>
    <row r="49" spans="1:10" ht="11.25" customHeight="1" x14ac:dyDescent="0.2">
      <c r="A49" s="60"/>
      <c r="B49" s="60"/>
      <c r="C49" s="60"/>
      <c r="D49" s="62"/>
      <c r="E49" s="62"/>
      <c r="F49" s="62"/>
      <c r="G49" s="62"/>
      <c r="H49" s="65"/>
      <c r="I49" s="48"/>
    </row>
    <row r="50" spans="1:10" ht="11.25" customHeight="1" x14ac:dyDescent="0.2">
      <c r="A50" s="60">
        <v>723</v>
      </c>
      <c r="B50" s="60">
        <v>489850</v>
      </c>
      <c r="C50" s="60"/>
      <c r="D50" s="62"/>
      <c r="E50" s="63">
        <f>SUM('[2]UNBILLED ADJ'!AA25:AA25)</f>
        <v>18297.866354044549</v>
      </c>
      <c r="F50" s="62"/>
      <c r="G50" s="62">
        <f>SUM('[2]UNBILLED ADJ'!H25:H25)</f>
        <v>4637.7508938000001</v>
      </c>
      <c r="H50" s="65"/>
      <c r="I50" s="66" t="s">
        <v>191</v>
      </c>
    </row>
    <row r="51" spans="1:10" ht="11.25" customHeight="1" x14ac:dyDescent="0.2">
      <c r="A51" s="60"/>
      <c r="B51" s="60"/>
      <c r="C51" s="60"/>
      <c r="D51" s="62"/>
      <c r="E51" s="62"/>
      <c r="F51" s="62"/>
      <c r="G51" s="62"/>
      <c r="H51" s="65"/>
      <c r="I51" s="48"/>
    </row>
    <row r="52" spans="1:10" ht="11.25" customHeight="1" x14ac:dyDescent="0.2">
      <c r="A52" s="60">
        <v>723</v>
      </c>
      <c r="B52" s="60">
        <v>489865</v>
      </c>
      <c r="C52" s="60"/>
      <c r="D52" s="62"/>
      <c r="E52" s="63">
        <f>SUM('[2]UNBILLED ADJ'!AA29:AA29)</f>
        <v>6186.7385697538102</v>
      </c>
      <c r="F52" s="62"/>
      <c r="G52" s="62">
        <f>SUM('[2]UNBILLED ADJ'!H29:H29)</f>
        <v>1010.1114514000001</v>
      </c>
      <c r="H52" s="65"/>
      <c r="I52" s="66" t="s">
        <v>191</v>
      </c>
    </row>
    <row r="53" spans="1:10" ht="11.25" customHeight="1" x14ac:dyDescent="0.2">
      <c r="A53" s="60"/>
      <c r="B53" s="60"/>
      <c r="C53" s="60"/>
      <c r="D53" s="62"/>
      <c r="E53" s="62"/>
      <c r="F53" s="62"/>
      <c r="G53" s="62"/>
      <c r="H53" s="65"/>
      <c r="I53" s="48"/>
    </row>
    <row r="54" spans="1:10" ht="11.25" customHeight="1" x14ac:dyDescent="0.2">
      <c r="A54" s="60">
        <v>723</v>
      </c>
      <c r="B54" s="60">
        <v>489866</v>
      </c>
      <c r="C54" s="60"/>
      <c r="D54" s="62"/>
      <c r="E54" s="63">
        <f>SUM('[2]UNBILLED ADJ'!AA30:AA30)</f>
        <v>910.74325908558046</v>
      </c>
      <c r="F54" s="62"/>
      <c r="G54" s="62">
        <f>SUM('[2]UNBILLED ADJ'!H30:H30)</f>
        <v>144.9138447</v>
      </c>
      <c r="H54" s="65"/>
      <c r="I54" s="66" t="s">
        <v>191</v>
      </c>
    </row>
    <row r="55" spans="1:10" ht="11.25" customHeight="1" x14ac:dyDescent="0.2">
      <c r="H55" s="65"/>
      <c r="I55" s="48"/>
    </row>
    <row r="56" spans="1:10" ht="11.25" customHeight="1" x14ac:dyDescent="0.2">
      <c r="A56" s="60">
        <v>723</v>
      </c>
      <c r="B56" s="60">
        <v>489867</v>
      </c>
      <c r="C56" s="60"/>
      <c r="D56" s="62"/>
      <c r="E56" s="63">
        <f>SUM('[2]UNBILLED ADJ'!AA31:AA31)</f>
        <v>939603.33086752647</v>
      </c>
      <c r="F56" s="62"/>
      <c r="G56" s="62">
        <f>SUM('[2]UNBILLED ADJ'!H31:H31)</f>
        <v>159357.29056010002</v>
      </c>
      <c r="H56" s="65"/>
      <c r="I56" s="66" t="s">
        <v>191</v>
      </c>
    </row>
    <row r="57" spans="1:10" ht="11.25" customHeight="1" x14ac:dyDescent="0.2">
      <c r="A57" s="60"/>
      <c r="B57" s="60"/>
      <c r="C57" s="60"/>
      <c r="D57" s="62"/>
      <c r="E57" s="62"/>
      <c r="F57" s="62"/>
      <c r="G57" s="62"/>
      <c r="H57" s="65"/>
      <c r="I57" s="48"/>
    </row>
    <row r="58" spans="1:10" ht="11.25" customHeight="1" x14ac:dyDescent="0.2">
      <c r="A58" s="60">
        <v>723</v>
      </c>
      <c r="B58" s="60">
        <v>489868</v>
      </c>
      <c r="C58" s="60"/>
      <c r="D58" s="62"/>
      <c r="E58" s="63">
        <f>SUM('[2]UNBILLED ADJ'!AA32:AA32)</f>
        <v>30205.321395076204</v>
      </c>
      <c r="F58" s="62"/>
      <c r="G58" s="62">
        <f>SUM('[2]UNBILLED ADJ'!H32:H32)</f>
        <v>5080.6455237999999</v>
      </c>
      <c r="H58" s="65"/>
      <c r="I58" s="66" t="s">
        <v>191</v>
      </c>
    </row>
    <row r="59" spans="1:10" ht="11.25" customHeight="1" x14ac:dyDescent="0.2">
      <c r="A59" s="60"/>
      <c r="B59" s="60"/>
      <c r="C59" s="60"/>
      <c r="D59" s="62"/>
      <c r="E59" s="69"/>
      <c r="F59" s="62"/>
      <c r="G59" s="62"/>
      <c r="H59" s="65"/>
    </row>
    <row r="60" spans="1:10" ht="11.25" customHeight="1" x14ac:dyDescent="0.2">
      <c r="A60" s="60">
        <v>723</v>
      </c>
      <c r="B60" s="60">
        <v>489700</v>
      </c>
      <c r="C60" s="60"/>
      <c r="D60" s="62"/>
      <c r="E60" s="69">
        <f>SUM('[2]UNBILLED ADJ'!AA28:AA28)</f>
        <v>0</v>
      </c>
      <c r="F60" s="62"/>
      <c r="G60" s="62">
        <f>SUM('[2]UNBILLED ADJ'!H28:H28)</f>
        <v>0</v>
      </c>
      <c r="H60" s="65"/>
    </row>
    <row r="61" spans="1:10" ht="11.25" customHeight="1" x14ac:dyDescent="0.2">
      <c r="A61" s="48"/>
      <c r="B61" s="48"/>
      <c r="C61" s="48"/>
      <c r="D61" s="70"/>
      <c r="E61" s="70"/>
      <c r="F61" s="71"/>
      <c r="G61" s="70"/>
      <c r="H61" s="48"/>
    </row>
    <row r="62" spans="1:10" ht="11.25" customHeight="1" thickBot="1" x14ac:dyDescent="0.25">
      <c r="A62" s="48"/>
      <c r="B62" s="48" t="s">
        <v>196</v>
      </c>
      <c r="D62" s="72">
        <f>SUM(D10:D61)</f>
        <v>40977047.092286065</v>
      </c>
      <c r="E62" s="72">
        <f>SUM(E10:E61)</f>
        <v>40977047.092286058</v>
      </c>
      <c r="F62" s="71"/>
      <c r="G62" s="73">
        <f>SUM(G12:G61)</f>
        <v>2868267.5969910002</v>
      </c>
      <c r="H62" s="48" t="s">
        <v>197</v>
      </c>
      <c r="I62" s="74"/>
      <c r="J62" s="75"/>
    </row>
    <row r="63" spans="1:10" ht="11.25" customHeight="1" thickTop="1" x14ac:dyDescent="0.2">
      <c r="A63" s="48"/>
      <c r="B63" s="48"/>
      <c r="C63" s="48"/>
      <c r="D63" s="71"/>
      <c r="E63" s="71"/>
      <c r="F63" s="71"/>
      <c r="G63" s="60" t="s">
        <v>198</v>
      </c>
      <c r="H63" s="48"/>
    </row>
    <row r="64" spans="1:10" ht="11.25" customHeight="1" x14ac:dyDescent="0.2">
      <c r="A64" s="48"/>
      <c r="B64" s="48"/>
      <c r="C64" s="48"/>
      <c r="D64" s="71"/>
      <c r="E64" s="71"/>
      <c r="F64" s="71"/>
      <c r="G64" s="48"/>
      <c r="H64" s="48"/>
    </row>
    <row r="65" spans="1:9" ht="11.25" customHeight="1" x14ac:dyDescent="0.2">
      <c r="A65" s="47" t="s">
        <v>172</v>
      </c>
      <c r="B65" s="48"/>
      <c r="C65" s="48"/>
      <c r="D65" s="48"/>
      <c r="E65" s="48"/>
      <c r="F65" s="48"/>
      <c r="G65" s="48"/>
      <c r="H65" s="48"/>
      <c r="I65" s="48"/>
    </row>
    <row r="66" spans="1:9" ht="11.25" customHeight="1" x14ac:dyDescent="0.2">
      <c r="A66" s="47" t="s">
        <v>199</v>
      </c>
      <c r="B66" s="48"/>
      <c r="C66" s="48"/>
      <c r="D66" s="48"/>
      <c r="E66" s="48"/>
      <c r="F66" s="48"/>
      <c r="G66" s="51" t="s">
        <v>174</v>
      </c>
      <c r="H66" s="52" t="s">
        <v>175</v>
      </c>
      <c r="I66" s="52"/>
    </row>
    <row r="67" spans="1:9" ht="11.25" customHeight="1" x14ac:dyDescent="0.2">
      <c r="A67" s="47" t="s">
        <v>176</v>
      </c>
      <c r="B67" s="48"/>
      <c r="C67" s="53">
        <f>'[2]VOL ADJ'!B3</f>
        <v>44648</v>
      </c>
      <c r="D67" s="52"/>
      <c r="E67" s="48"/>
      <c r="F67" s="48"/>
      <c r="G67" s="48"/>
      <c r="H67" s="54"/>
      <c r="I67" s="54"/>
    </row>
    <row r="68" spans="1:9" ht="11.25" customHeight="1" x14ac:dyDescent="0.2">
      <c r="A68" s="47"/>
      <c r="B68" s="48"/>
      <c r="C68" s="54"/>
      <c r="D68" s="54"/>
      <c r="E68" s="48"/>
      <c r="F68" s="48"/>
      <c r="G68" s="48"/>
      <c r="H68" s="48"/>
      <c r="I68" s="48"/>
    </row>
    <row r="69" spans="1:9" ht="11.25" customHeight="1" x14ac:dyDescent="0.2">
      <c r="A69" s="47"/>
      <c r="B69" s="48"/>
      <c r="C69" s="48"/>
      <c r="D69" s="48"/>
      <c r="E69" s="48"/>
      <c r="F69" s="48"/>
      <c r="G69" s="51" t="s">
        <v>177</v>
      </c>
      <c r="H69" s="52" t="s">
        <v>178</v>
      </c>
      <c r="I69" s="52"/>
    </row>
    <row r="70" spans="1:9" ht="11.25" customHeight="1" x14ac:dyDescent="0.2">
      <c r="A70" s="48"/>
      <c r="B70" s="48"/>
      <c r="C70" s="48"/>
      <c r="D70" s="48"/>
      <c r="E70" s="48"/>
      <c r="F70" s="48"/>
      <c r="G70" s="48"/>
      <c r="H70" s="54"/>
      <c r="I70" s="54"/>
    </row>
    <row r="71" spans="1:9" ht="11.25" customHeight="1" x14ac:dyDescent="0.2">
      <c r="A71" s="57" t="s">
        <v>180</v>
      </c>
      <c r="B71" s="48"/>
      <c r="C71" s="57" t="s">
        <v>181</v>
      </c>
      <c r="D71" s="57" t="s">
        <v>182</v>
      </c>
      <c r="E71" s="57" t="s">
        <v>182</v>
      </c>
      <c r="F71" s="57"/>
      <c r="G71" s="48"/>
      <c r="H71" s="48"/>
      <c r="I71" s="48"/>
    </row>
    <row r="72" spans="1:9" ht="11.25" customHeight="1" x14ac:dyDescent="0.2">
      <c r="A72" s="57" t="s">
        <v>183</v>
      </c>
      <c r="B72" s="57" t="s">
        <v>184</v>
      </c>
      <c r="C72" s="57" t="s">
        <v>185</v>
      </c>
      <c r="D72" s="57" t="s">
        <v>186</v>
      </c>
      <c r="E72" s="57" t="s">
        <v>187</v>
      </c>
      <c r="F72" s="57"/>
      <c r="G72" s="59" t="s">
        <v>200</v>
      </c>
      <c r="H72" s="59"/>
      <c r="I72" s="59"/>
    </row>
    <row r="73" spans="1:9" ht="11.25" customHeight="1" x14ac:dyDescent="0.2">
      <c r="A73" s="54"/>
      <c r="B73" s="54"/>
      <c r="C73" s="54"/>
      <c r="D73" s="54"/>
      <c r="E73" s="54"/>
      <c r="F73" s="54"/>
      <c r="G73" s="54"/>
      <c r="H73" s="54"/>
      <c r="I73" s="54"/>
    </row>
    <row r="74" spans="1:9" ht="11.25" customHeight="1" x14ac:dyDescent="0.2">
      <c r="A74" s="60">
        <v>721</v>
      </c>
      <c r="B74" s="60">
        <v>803200</v>
      </c>
      <c r="C74" s="60"/>
      <c r="D74" s="71">
        <f>+'[2]SCH 25'!B9</f>
        <v>17393957.349999994</v>
      </c>
      <c r="E74" s="71"/>
      <c r="F74" s="71"/>
      <c r="G74" s="59" t="s">
        <v>201</v>
      </c>
      <c r="H74" s="52"/>
      <c r="I74" s="52"/>
    </row>
    <row r="75" spans="1:9" ht="11.25" customHeight="1" x14ac:dyDescent="0.2">
      <c r="A75" s="60"/>
      <c r="B75" s="60"/>
      <c r="C75" s="48"/>
      <c r="D75" s="71"/>
      <c r="E75" s="71"/>
      <c r="F75" s="71"/>
      <c r="G75" s="48"/>
      <c r="H75" s="48"/>
      <c r="I75" s="48"/>
    </row>
    <row r="76" spans="1:9" ht="11.25" customHeight="1" x14ac:dyDescent="0.2">
      <c r="A76" s="60">
        <v>999</v>
      </c>
      <c r="B76" s="60">
        <v>253740</v>
      </c>
      <c r="C76" s="60"/>
      <c r="D76" s="71"/>
      <c r="E76" s="71">
        <f>+D74</f>
        <v>17393957.349999994</v>
      </c>
      <c r="F76" s="71"/>
      <c r="G76" s="52" t="s">
        <v>202</v>
      </c>
      <c r="H76" s="52"/>
      <c r="I76" s="52"/>
    </row>
    <row r="77" spans="1:9" ht="11.25" customHeight="1" x14ac:dyDescent="0.2">
      <c r="A77" s="48"/>
      <c r="B77" s="48"/>
      <c r="C77" s="48"/>
      <c r="D77" s="48"/>
      <c r="E77" s="48"/>
      <c r="F77" s="48"/>
      <c r="G77" s="48"/>
      <c r="H77" s="48"/>
      <c r="I77" s="48"/>
    </row>
    <row r="78" spans="1:9" ht="11.25" customHeight="1" x14ac:dyDescent="0.2">
      <c r="A78" s="48"/>
      <c r="B78" s="48"/>
      <c r="C78" s="48"/>
      <c r="D78" s="71"/>
      <c r="E78" s="48"/>
      <c r="F78" s="48"/>
      <c r="G78" s="48"/>
      <c r="H78" s="48"/>
      <c r="I78" s="48"/>
    </row>
    <row r="79" spans="1:9" ht="11.25" customHeight="1" x14ac:dyDescent="0.2">
      <c r="A79" s="48"/>
      <c r="B79" s="48"/>
      <c r="C79" s="48"/>
      <c r="D79" s="48"/>
      <c r="E79" s="48"/>
      <c r="F79" s="48"/>
      <c r="G79" s="48"/>
      <c r="H79" s="48"/>
      <c r="I79" s="48"/>
    </row>
    <row r="80" spans="1:9" ht="11.25" customHeight="1" x14ac:dyDescent="0.2">
      <c r="A80" s="47"/>
      <c r="B80" s="48"/>
      <c r="C80" s="48"/>
      <c r="D80" s="48"/>
      <c r="E80" s="48"/>
      <c r="F80" s="48"/>
      <c r="G80" s="48"/>
      <c r="H80" s="48"/>
      <c r="I80" s="48"/>
    </row>
    <row r="81" spans="1:9" ht="11.25" customHeight="1" x14ac:dyDescent="0.2">
      <c r="A81" s="47"/>
      <c r="B81" s="48"/>
      <c r="C81" s="48"/>
      <c r="D81" s="48"/>
      <c r="E81" s="48"/>
      <c r="F81" s="48"/>
      <c r="G81" s="48"/>
      <c r="H81" s="48"/>
      <c r="I81" s="48"/>
    </row>
    <row r="82" spans="1:9" ht="11.25" customHeight="1" x14ac:dyDescent="0.2">
      <c r="A82" s="47"/>
      <c r="B82" s="48"/>
      <c r="C82" s="48"/>
      <c r="D82" s="48"/>
      <c r="E82" s="48"/>
      <c r="F82" s="48"/>
      <c r="G82" s="48"/>
      <c r="H82" s="48"/>
      <c r="I82" s="48"/>
    </row>
    <row r="83" spans="1:9" ht="11.25" customHeight="1" x14ac:dyDescent="0.2">
      <c r="A83" s="47"/>
      <c r="B83" s="48"/>
      <c r="C83" s="48"/>
      <c r="D83" s="48"/>
      <c r="E83" s="48"/>
      <c r="F83" s="48"/>
      <c r="G83" s="48"/>
      <c r="H83" s="48"/>
      <c r="I83" s="48"/>
    </row>
    <row r="84" spans="1:9" ht="11.25" customHeight="1" x14ac:dyDescent="0.2">
      <c r="A84" s="47"/>
      <c r="B84" s="48"/>
      <c r="C84" s="48"/>
      <c r="D84" s="48"/>
      <c r="E84" s="48"/>
      <c r="F84" s="48"/>
      <c r="G84" s="48"/>
      <c r="H84" s="48"/>
      <c r="I84" s="48"/>
    </row>
  </sheetData>
  <mergeCells count="1">
    <mergeCell ref="H4:I4"/>
  </mergeCells>
  <pageMargins left="0.75" right="0.75" top="1" bottom="1" header="0.5" footer="0.5"/>
  <pageSetup scale="49" orientation="portrait" verticalDpi="4294967294" r:id="rId1"/>
  <headerFooter alignWithMargins="0">
    <oddFooter>&amp;L&amp;8&amp;D&amp;C&amp;8&amp;Z&amp;F&amp;R&amp;8&amp;T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6AB69-65B7-4640-8000-E76FED29EB27}">
  <sheetPr>
    <tabColor rgb="FF00B0F0"/>
    <pageSetUpPr fitToPage="1"/>
  </sheetPr>
  <dimension ref="A1:L84"/>
  <sheetViews>
    <sheetView topLeftCell="A45" workbookViewId="0">
      <selection activeCell="H90" sqref="H90"/>
    </sheetView>
  </sheetViews>
  <sheetFormatPr defaultRowHeight="11.25" customHeight="1" x14ac:dyDescent="0.2"/>
  <cols>
    <col min="1" max="2" width="10.140625" style="49" customWidth="1"/>
    <col min="3" max="3" width="10.42578125" style="49" customWidth="1"/>
    <col min="4" max="4" width="12.28515625" style="49" bestFit="1" customWidth="1"/>
    <col min="5" max="5" width="12.42578125" style="49" customWidth="1"/>
    <col min="6" max="6" width="1.28515625" style="49" customWidth="1"/>
    <col min="7" max="7" width="11.85546875" style="49" customWidth="1"/>
    <col min="8" max="8" width="11.5703125" style="49" customWidth="1"/>
    <col min="9" max="9" width="15.140625" style="49" customWidth="1"/>
    <col min="10" max="10" width="16" style="49" customWidth="1"/>
    <col min="11" max="16384" width="9.140625" style="49"/>
  </cols>
  <sheetData>
    <row r="1" spans="1:12" ht="11.25" customHeight="1" x14ac:dyDescent="0.2">
      <c r="A1" s="47" t="s">
        <v>172</v>
      </c>
      <c r="B1" s="48"/>
      <c r="C1" s="48"/>
      <c r="D1" s="48"/>
      <c r="E1" s="48"/>
      <c r="F1" s="48"/>
      <c r="G1" s="48"/>
      <c r="H1" s="48"/>
      <c r="I1" s="48"/>
    </row>
    <row r="2" spans="1:12" ht="11.25" customHeight="1" x14ac:dyDescent="0.2">
      <c r="A2" s="50" t="s">
        <v>173</v>
      </c>
      <c r="B2" s="48"/>
      <c r="C2" s="48"/>
      <c r="D2" s="48"/>
      <c r="E2" s="48"/>
      <c r="F2" s="48"/>
      <c r="G2" s="51" t="s">
        <v>174</v>
      </c>
      <c r="H2" s="52" t="s">
        <v>175</v>
      </c>
      <c r="I2" s="52"/>
    </row>
    <row r="3" spans="1:12" ht="11.25" customHeight="1" x14ac:dyDescent="0.2">
      <c r="A3" s="47" t="s">
        <v>176</v>
      </c>
      <c r="B3" s="48"/>
      <c r="C3" s="53">
        <f>'[1]SCH 25'!B4</f>
        <v>44679</v>
      </c>
      <c r="D3" s="52"/>
      <c r="E3" s="48"/>
      <c r="F3" s="48"/>
      <c r="G3" s="48"/>
      <c r="H3" s="54"/>
      <c r="I3" s="54"/>
    </row>
    <row r="4" spans="1:12" ht="11.25" customHeight="1" x14ac:dyDescent="0.2">
      <c r="A4" s="47"/>
      <c r="B4" s="48"/>
      <c r="C4" s="54"/>
      <c r="D4" s="54"/>
      <c r="E4" s="48"/>
      <c r="F4" s="48"/>
      <c r="G4" s="51" t="s">
        <v>177</v>
      </c>
      <c r="H4" s="123" t="s">
        <v>178</v>
      </c>
      <c r="I4" s="123"/>
    </row>
    <row r="5" spans="1:12" ht="11.25" customHeight="1" x14ac:dyDescent="0.2">
      <c r="A5" s="47"/>
      <c r="B5" s="48"/>
      <c r="C5" s="48"/>
      <c r="D5" s="48"/>
      <c r="E5" s="48"/>
      <c r="F5" s="48"/>
      <c r="H5" s="52"/>
      <c r="I5" s="52"/>
    </row>
    <row r="6" spans="1:12" ht="11.25" customHeight="1" x14ac:dyDescent="0.2">
      <c r="A6" s="48"/>
      <c r="B6" s="48"/>
      <c r="C6" s="48"/>
      <c r="D6" s="48"/>
      <c r="E6" s="48"/>
      <c r="F6" s="48"/>
      <c r="G6" s="55" t="s">
        <v>179</v>
      </c>
      <c r="H6" s="56"/>
      <c r="I6" s="48"/>
    </row>
    <row r="7" spans="1:12" ht="11.25" customHeight="1" x14ac:dyDescent="0.2">
      <c r="A7" s="57" t="s">
        <v>180</v>
      </c>
      <c r="B7" s="48"/>
      <c r="C7" s="57" t="s">
        <v>181</v>
      </c>
      <c r="D7" s="57" t="s">
        <v>182</v>
      </c>
      <c r="E7" s="57" t="s">
        <v>182</v>
      </c>
      <c r="F7" s="57"/>
      <c r="G7" s="57" t="s">
        <v>182</v>
      </c>
      <c r="H7" s="57" t="s">
        <v>182</v>
      </c>
      <c r="I7" s="48"/>
    </row>
    <row r="8" spans="1:12" ht="11.25" customHeight="1" x14ac:dyDescent="0.2">
      <c r="A8" s="57" t="s">
        <v>183</v>
      </c>
      <c r="B8" s="57" t="s">
        <v>184</v>
      </c>
      <c r="C8" s="57" t="s">
        <v>185</v>
      </c>
      <c r="D8" s="57" t="s">
        <v>186</v>
      </c>
      <c r="E8" s="57" t="s">
        <v>187</v>
      </c>
      <c r="F8" s="57"/>
      <c r="G8" s="58" t="s">
        <v>186</v>
      </c>
      <c r="H8" s="58" t="s">
        <v>187</v>
      </c>
      <c r="I8" s="59" t="s">
        <v>188</v>
      </c>
    </row>
    <row r="9" spans="1:12" ht="11.25" customHeight="1" x14ac:dyDescent="0.2">
      <c r="A9" s="54"/>
      <c r="B9" s="54"/>
      <c r="C9" s="54"/>
      <c r="D9" s="54"/>
      <c r="E9" s="54"/>
      <c r="F9" s="54"/>
      <c r="G9" s="57"/>
      <c r="H9" s="57"/>
      <c r="I9" s="54"/>
    </row>
    <row r="10" spans="1:12" ht="11.25" customHeight="1" x14ac:dyDescent="0.2">
      <c r="A10" s="60">
        <v>999</v>
      </c>
      <c r="B10" s="60">
        <v>142101</v>
      </c>
      <c r="C10" s="60"/>
      <c r="D10" s="61">
        <f>'[1]UNBILLED ADJ'!AA34</f>
        <v>24226899.769660026</v>
      </c>
      <c r="E10" s="62"/>
      <c r="F10" s="62"/>
      <c r="G10" s="57"/>
      <c r="H10" s="57"/>
      <c r="I10" s="59" t="s">
        <v>189</v>
      </c>
    </row>
    <row r="11" spans="1:12" ht="11.25" customHeight="1" x14ac:dyDescent="0.2">
      <c r="A11" s="48"/>
      <c r="B11" s="48"/>
      <c r="C11" s="48"/>
      <c r="D11" s="62"/>
      <c r="E11" s="62"/>
      <c r="F11" s="62"/>
      <c r="G11" s="48"/>
      <c r="H11" s="48"/>
      <c r="I11" s="48"/>
      <c r="J11" s="68"/>
      <c r="K11" s="68"/>
      <c r="L11" s="68"/>
    </row>
    <row r="12" spans="1:12" ht="20.25" customHeight="1" x14ac:dyDescent="0.2">
      <c r="A12" s="60" t="s">
        <v>190</v>
      </c>
      <c r="B12" s="60">
        <v>480110</v>
      </c>
      <c r="C12" s="60"/>
      <c r="D12" s="62"/>
      <c r="E12" s="63">
        <f>SUM('[1]UNBILLED ADJ'!AA4:AA4)</f>
        <v>16791883.590468932</v>
      </c>
      <c r="F12" s="62"/>
      <c r="G12" s="64">
        <f>SUM('[1]UNBILLED ADJ'!H4:H4)</f>
        <v>1002427.3750613001</v>
      </c>
      <c r="H12" s="65"/>
      <c r="I12" s="66"/>
      <c r="J12" s="67">
        <f>SUM(G12:G18)</f>
        <v>1046111.1265236002</v>
      </c>
      <c r="K12" s="68" t="s">
        <v>203</v>
      </c>
      <c r="L12" s="68"/>
    </row>
    <row r="13" spans="1:12" ht="11.25" customHeight="1" x14ac:dyDescent="0.2">
      <c r="A13" s="60"/>
      <c r="B13" s="60"/>
      <c r="C13" s="48"/>
      <c r="D13" s="62"/>
      <c r="E13" s="62"/>
      <c r="F13" s="62"/>
      <c r="G13" s="64"/>
      <c r="H13" s="65"/>
      <c r="I13" s="48"/>
    </row>
    <row r="14" spans="1:12" ht="11.25" customHeight="1" x14ac:dyDescent="0.2">
      <c r="A14" s="60" t="s">
        <v>190</v>
      </c>
      <c r="B14" s="60">
        <v>480120</v>
      </c>
      <c r="C14" s="60"/>
      <c r="D14" s="62"/>
      <c r="E14" s="63">
        <f>SUM('[1]UNBILLED ADJ'!AA5:AA5)</f>
        <v>186275.59202813602</v>
      </c>
      <c r="F14" s="62"/>
      <c r="G14" s="64">
        <f>SUM('[1]UNBILLED ADJ'!H5:H5)</f>
        <v>8976.0135461000009</v>
      </c>
      <c r="H14" s="65"/>
      <c r="I14" s="66"/>
    </row>
    <row r="15" spans="1:12" ht="11.25" customHeight="1" x14ac:dyDescent="0.2">
      <c r="A15" s="60"/>
      <c r="B15" s="60"/>
      <c r="C15" s="60"/>
      <c r="D15" s="62"/>
      <c r="E15" s="62"/>
      <c r="F15" s="62"/>
      <c r="G15" s="64"/>
      <c r="H15" s="65"/>
      <c r="I15" s="48"/>
    </row>
    <row r="16" spans="1:12" ht="11.25" customHeight="1" x14ac:dyDescent="0.2">
      <c r="A16" s="60" t="s">
        <v>194</v>
      </c>
      <c r="B16" s="60">
        <v>490210</v>
      </c>
      <c r="C16" s="60"/>
      <c r="D16" s="62"/>
      <c r="E16" s="63">
        <f>SUM('[1]UNBILLED ADJ'!AA6:AA6)</f>
        <v>412819.46694021102</v>
      </c>
      <c r="F16" s="62"/>
      <c r="G16" s="64">
        <f>SUM('[1]UNBILLED ADJ'!H6:H6)</f>
        <v>34291.713035800007</v>
      </c>
      <c r="H16" s="65"/>
      <c r="I16" s="66"/>
    </row>
    <row r="17" spans="1:10" ht="11.25" customHeight="1" x14ac:dyDescent="0.2">
      <c r="A17" s="60"/>
      <c r="B17" s="60"/>
      <c r="C17" s="48"/>
      <c r="D17" s="62"/>
      <c r="E17" s="62"/>
      <c r="F17" s="62"/>
      <c r="G17" s="64"/>
      <c r="H17" s="65"/>
      <c r="I17" s="48"/>
    </row>
    <row r="18" spans="1:10" ht="11.25" customHeight="1" x14ac:dyDescent="0.2">
      <c r="A18" s="60" t="s">
        <v>194</v>
      </c>
      <c r="B18" s="60">
        <v>490220</v>
      </c>
      <c r="C18" s="60"/>
      <c r="D18" s="62"/>
      <c r="E18" s="63">
        <f>'[1]UNBILLED ADJ'!AA7</f>
        <v>6636.1828839390391</v>
      </c>
      <c r="F18" s="62"/>
      <c r="G18" s="64">
        <f>'[1]UNBILLED ADJ'!H7</f>
        <v>416.02488040000003</v>
      </c>
      <c r="H18" s="65"/>
      <c r="I18" s="66"/>
      <c r="J18" s="49" t="s">
        <v>195</v>
      </c>
    </row>
    <row r="19" spans="1:10" ht="11.25" customHeight="1" x14ac:dyDescent="0.2">
      <c r="A19" s="60"/>
      <c r="B19" s="60"/>
      <c r="C19" s="48"/>
      <c r="D19" s="62"/>
      <c r="E19" s="62"/>
      <c r="F19" s="62"/>
      <c r="G19" s="62"/>
      <c r="H19" s="65"/>
      <c r="I19" s="48"/>
    </row>
    <row r="20" spans="1:10" ht="11.25" customHeight="1" x14ac:dyDescent="0.2">
      <c r="A20" s="60" t="s">
        <v>190</v>
      </c>
      <c r="B20" s="60">
        <v>481210</v>
      </c>
      <c r="C20" s="60"/>
      <c r="D20" s="62"/>
      <c r="E20" s="63">
        <f>'[1]UNBILLED ADJ'!AA8+'[1]UNBILLED ADJ'!AA9</f>
        <v>210690.2227432591</v>
      </c>
      <c r="F20" s="62"/>
      <c r="G20" s="62">
        <f>'[1]UNBILLED ADJ'!H8+'[1]UNBILLED ADJ'!H9</f>
        <v>12770.334217799998</v>
      </c>
      <c r="H20" s="65"/>
      <c r="I20" s="66"/>
    </row>
    <row r="21" spans="1:10" ht="11.25" customHeight="1" x14ac:dyDescent="0.2">
      <c r="A21" s="60"/>
      <c r="B21" s="60"/>
      <c r="C21" s="48"/>
      <c r="D21" s="62"/>
      <c r="E21" s="62"/>
      <c r="F21" s="62"/>
      <c r="G21" s="62"/>
      <c r="H21" s="65"/>
      <c r="I21" s="48"/>
    </row>
    <row r="22" spans="1:10" ht="11.25" customHeight="1" x14ac:dyDescent="0.2">
      <c r="A22" s="60" t="s">
        <v>190</v>
      </c>
      <c r="B22" s="60">
        <v>481220</v>
      </c>
      <c r="C22" s="60"/>
      <c r="D22" s="62"/>
      <c r="E22" s="63">
        <f>SUM('[1]UNBILLED ADJ'!AA10:AA11)</f>
        <v>1187.0480656506447</v>
      </c>
      <c r="F22" s="62"/>
      <c r="G22" s="62">
        <f>SUM('[1]UNBILLED ADJ'!H10:H11)</f>
        <v>71.856536599999998</v>
      </c>
      <c r="H22" s="65"/>
      <c r="I22" s="66"/>
    </row>
    <row r="23" spans="1:10" ht="11.25" customHeight="1" x14ac:dyDescent="0.2">
      <c r="A23" s="60"/>
      <c r="B23" s="60"/>
      <c r="C23" s="48"/>
      <c r="D23" s="62"/>
      <c r="E23" s="62"/>
      <c r="F23" s="62"/>
      <c r="G23" s="62"/>
      <c r="H23" s="65"/>
      <c r="I23" s="48"/>
    </row>
    <row r="24" spans="1:10" ht="11.25" customHeight="1" x14ac:dyDescent="0.2">
      <c r="A24" s="60" t="s">
        <v>190</v>
      </c>
      <c r="B24" s="60">
        <v>481310</v>
      </c>
      <c r="C24" s="60"/>
      <c r="D24" s="62"/>
      <c r="E24" s="63">
        <f>SUM('[1]UNBILLED ADJ'!AA12:AA13)</f>
        <v>3578733.6104923803</v>
      </c>
      <c r="F24" s="62"/>
      <c r="G24" s="62">
        <f>SUM('[1]UNBILLED ADJ'!H12:H13)</f>
        <v>224404.36022810003</v>
      </c>
      <c r="H24" s="65"/>
      <c r="I24" s="66"/>
    </row>
    <row r="25" spans="1:10" ht="11.25" customHeight="1" x14ac:dyDescent="0.2">
      <c r="A25" s="60"/>
      <c r="B25" s="60"/>
      <c r="C25" s="48"/>
      <c r="D25" s="62"/>
      <c r="E25" s="62"/>
      <c r="F25" s="62"/>
      <c r="G25" s="62"/>
      <c r="H25" s="65"/>
      <c r="I25" s="48"/>
    </row>
    <row r="26" spans="1:10" ht="11.25" customHeight="1" x14ac:dyDescent="0.2">
      <c r="A26" s="60" t="s">
        <v>190</v>
      </c>
      <c r="B26" s="60">
        <v>481320</v>
      </c>
      <c r="C26" s="60"/>
      <c r="D26" s="62"/>
      <c r="E26" s="61">
        <f>SUM('[1]UNBILLED ADJ'!AA14:AA15)</f>
        <v>133461.41276670576</v>
      </c>
      <c r="F26" s="62"/>
      <c r="G26" s="62">
        <f>SUM('[1]UNBILLED ADJ'!H14:H15)</f>
        <v>8729.6968993999999</v>
      </c>
      <c r="H26" s="65"/>
      <c r="I26" s="66"/>
    </row>
    <row r="27" spans="1:10" ht="11.25" customHeight="1" x14ac:dyDescent="0.2">
      <c r="A27" s="60"/>
      <c r="B27" s="60"/>
      <c r="C27" s="60"/>
      <c r="D27" s="62"/>
      <c r="E27" s="62"/>
      <c r="F27" s="62"/>
      <c r="G27" s="62"/>
      <c r="H27" s="65"/>
      <c r="I27" s="48"/>
    </row>
    <row r="28" spans="1:10" ht="11.25" customHeight="1" x14ac:dyDescent="0.2">
      <c r="A28" s="60">
        <v>831</v>
      </c>
      <c r="B28" s="60">
        <v>481330</v>
      </c>
      <c r="C28" s="60"/>
      <c r="D28" s="62"/>
      <c r="E28" s="61">
        <f>SUM('[1]UNBILLED ADJ'!AA26:AA26)</f>
        <v>671.38100820633065</v>
      </c>
      <c r="F28" s="62"/>
      <c r="G28" s="62">
        <f>SUM('[1]UNBILLED ADJ'!H26:H26)</f>
        <v>46.485000000000007</v>
      </c>
      <c r="H28" s="65"/>
      <c r="I28" s="66"/>
    </row>
    <row r="29" spans="1:10" ht="11.25" customHeight="1" x14ac:dyDescent="0.2">
      <c r="A29" s="60"/>
      <c r="B29" s="60"/>
      <c r="C29" s="60"/>
      <c r="D29" s="62"/>
      <c r="E29" s="62"/>
      <c r="F29" s="62"/>
      <c r="G29" s="62"/>
      <c r="H29" s="65"/>
      <c r="I29" s="48"/>
    </row>
    <row r="30" spans="1:10" ht="11.25" customHeight="1" x14ac:dyDescent="0.2">
      <c r="A30" s="60">
        <v>831</v>
      </c>
      <c r="B30" s="60">
        <v>481610</v>
      </c>
      <c r="C30" s="60"/>
      <c r="D30" s="62"/>
      <c r="E30" s="62">
        <f>SUM('[1]UNBILLED ADJ'!AA16:AA16)</f>
        <v>0</v>
      </c>
      <c r="F30" s="62"/>
      <c r="G30" s="62">
        <f>SUM('[1]UNBILLED ADJ'!H16:H16)</f>
        <v>0</v>
      </c>
      <c r="H30" s="65"/>
      <c r="I30" s="48"/>
    </row>
    <row r="31" spans="1:10" ht="11.25" customHeight="1" x14ac:dyDescent="0.2">
      <c r="A31" s="60"/>
      <c r="B31" s="60"/>
      <c r="C31" s="60"/>
      <c r="D31" s="62"/>
      <c r="E31" s="62"/>
      <c r="F31" s="62"/>
      <c r="G31" s="62"/>
      <c r="H31" s="65"/>
      <c r="I31" s="48"/>
    </row>
    <row r="32" spans="1:10" ht="11.25" customHeight="1" x14ac:dyDescent="0.2">
      <c r="A32" s="60" t="s">
        <v>190</v>
      </c>
      <c r="B32" s="60">
        <v>481620</v>
      </c>
      <c r="C32" s="60"/>
      <c r="D32" s="62"/>
      <c r="E32" s="62">
        <f>SUM('[1]UNBILLED ADJ'!AA17:AA17)</f>
        <v>0</v>
      </c>
      <c r="F32" s="62"/>
      <c r="G32" s="62">
        <f>SUM('[1]UNBILLED ADJ'!H17:H17)</f>
        <v>0</v>
      </c>
      <c r="H32" s="65"/>
      <c r="I32" s="48"/>
    </row>
    <row r="33" spans="1:9" ht="11.25" customHeight="1" x14ac:dyDescent="0.2">
      <c r="A33" s="60"/>
      <c r="B33" s="60"/>
      <c r="C33" s="60"/>
      <c r="D33" s="62"/>
      <c r="E33" s="62"/>
      <c r="F33" s="62"/>
      <c r="G33" s="62"/>
      <c r="H33" s="65"/>
      <c r="I33" s="48"/>
    </row>
    <row r="34" spans="1:9" ht="11.25" customHeight="1" x14ac:dyDescent="0.2">
      <c r="A34" s="60" t="s">
        <v>190</v>
      </c>
      <c r="B34" s="60">
        <v>481630</v>
      </c>
      <c r="C34" s="60"/>
      <c r="D34" s="62"/>
      <c r="E34" s="61">
        <f>SUM('[1]UNBILLED ADJ'!AA18:AA18)</f>
        <v>364138.51702227443</v>
      </c>
      <c r="F34" s="62"/>
      <c r="G34" s="62">
        <f>SUM('[1]UNBILLED ADJ'!H18:H18)</f>
        <v>30132.697197900001</v>
      </c>
      <c r="H34" s="65"/>
      <c r="I34" s="66"/>
    </row>
    <row r="35" spans="1:9" ht="11.25" customHeight="1" x14ac:dyDescent="0.2">
      <c r="A35" s="60"/>
      <c r="B35" s="60"/>
      <c r="C35" s="60"/>
      <c r="D35" s="62"/>
      <c r="E35" s="62"/>
      <c r="F35" s="62"/>
      <c r="G35" s="62"/>
      <c r="H35" s="65"/>
      <c r="I35" s="48"/>
    </row>
    <row r="36" spans="1:9" ht="11.25" customHeight="1" x14ac:dyDescent="0.2">
      <c r="A36" s="60">
        <v>831</v>
      </c>
      <c r="B36" s="60">
        <v>481640</v>
      </c>
      <c r="C36" s="60"/>
      <c r="D36" s="62"/>
      <c r="E36" s="62">
        <f>SUM('[1]UNBILLED ADJ'!AA19:AA19)</f>
        <v>10970.737901524033</v>
      </c>
      <c r="F36" s="62"/>
      <c r="G36" s="62">
        <f>SUM('[1]UNBILLED ADJ'!H19:H19)</f>
        <v>796.42359950000014</v>
      </c>
      <c r="H36" s="65"/>
      <c r="I36" s="48"/>
    </row>
    <row r="37" spans="1:9" ht="11.25" customHeight="1" x14ac:dyDescent="0.2">
      <c r="A37" s="60"/>
      <c r="B37" s="60"/>
      <c r="C37" s="60"/>
      <c r="D37" s="62"/>
      <c r="E37" s="62"/>
      <c r="F37" s="62"/>
      <c r="G37" s="62"/>
      <c r="H37" s="65"/>
      <c r="I37" s="48"/>
    </row>
    <row r="38" spans="1:9" ht="11.25" customHeight="1" x14ac:dyDescent="0.2">
      <c r="A38" s="60">
        <v>831</v>
      </c>
      <c r="B38" s="60">
        <v>481840</v>
      </c>
      <c r="C38" s="60"/>
      <c r="D38" s="62"/>
      <c r="E38" s="61">
        <f>SUM('[1]UNBILLED ADJ'!AA20:AA20)</f>
        <v>678.61195779601417</v>
      </c>
      <c r="F38" s="62"/>
      <c r="G38" s="62">
        <f>SUM('[1]UNBILLED ADJ'!H20:H20)</f>
        <v>119.53316840000001</v>
      </c>
      <c r="H38" s="65"/>
      <c r="I38" s="66"/>
    </row>
    <row r="39" spans="1:9" ht="11.25" customHeight="1" x14ac:dyDescent="0.2">
      <c r="A39" s="60"/>
      <c r="B39" s="60"/>
      <c r="C39" s="60"/>
      <c r="D39" s="62"/>
      <c r="E39" s="62"/>
      <c r="F39" s="62"/>
      <c r="G39" s="62"/>
      <c r="H39" s="65"/>
      <c r="I39" s="48"/>
    </row>
    <row r="40" spans="1:9" ht="11.25" customHeight="1" x14ac:dyDescent="0.2">
      <c r="A40" s="60" t="s">
        <v>194</v>
      </c>
      <c r="B40" s="60">
        <v>489821</v>
      </c>
      <c r="C40" s="60"/>
      <c r="D40" s="62"/>
      <c r="E40" s="63">
        <f>SUM('[1]UNBILLED ADJ'!AA21:AA21)</f>
        <v>58040.844079718649</v>
      </c>
      <c r="F40" s="62"/>
      <c r="G40" s="62">
        <f>SUM('[1]UNBILLED ADJ'!H21:H21)</f>
        <v>5920.8595530000002</v>
      </c>
      <c r="H40" s="65"/>
      <c r="I40" s="66"/>
    </row>
    <row r="41" spans="1:9" ht="11.25" customHeight="1" x14ac:dyDescent="0.2">
      <c r="A41" s="60"/>
      <c r="B41" s="60"/>
      <c r="C41" s="60"/>
      <c r="D41" s="62"/>
      <c r="E41" s="62"/>
      <c r="F41" s="62"/>
      <c r="G41" s="62"/>
      <c r="H41" s="65"/>
      <c r="I41" s="48"/>
    </row>
    <row r="42" spans="1:9" ht="11.25" customHeight="1" x14ac:dyDescent="0.2">
      <c r="A42" s="60" t="s">
        <v>194</v>
      </c>
      <c r="B42" s="60">
        <v>489822</v>
      </c>
      <c r="C42" s="60"/>
      <c r="D42" s="62"/>
      <c r="E42" s="63">
        <f>SUM('[1]UNBILLED ADJ'!AA22:AA22)</f>
        <v>6298.9542790152409</v>
      </c>
      <c r="F42" s="62"/>
      <c r="G42" s="62">
        <f>SUM('[1]UNBILLED ADJ'!H22:H22)</f>
        <v>704.62042770000005</v>
      </c>
      <c r="H42" s="65"/>
      <c r="I42" s="66"/>
    </row>
    <row r="43" spans="1:9" ht="11.25" customHeight="1" x14ac:dyDescent="0.2">
      <c r="A43" s="60"/>
      <c r="B43" s="60"/>
      <c r="C43" s="48"/>
      <c r="D43" s="62"/>
      <c r="E43" s="62"/>
      <c r="F43" s="62"/>
      <c r="G43" s="62"/>
      <c r="H43" s="65"/>
      <c r="I43" s="48"/>
    </row>
    <row r="44" spans="1:9" ht="11.25" customHeight="1" x14ac:dyDescent="0.2">
      <c r="A44" s="60">
        <v>723</v>
      </c>
      <c r="B44" s="60">
        <v>489831</v>
      </c>
      <c r="C44" s="60"/>
      <c r="D44" s="62"/>
      <c r="E44" s="63">
        <f>SUM('[1]UNBILLED ADJ'!AA23:AA23)</f>
        <v>1534887.2010902697</v>
      </c>
      <c r="F44" s="62"/>
      <c r="G44" s="62">
        <f>SUM('[1]UNBILLED ADJ'!H23:H23)</f>
        <v>165180.48098390002</v>
      </c>
      <c r="H44" s="65"/>
      <c r="I44" s="66"/>
    </row>
    <row r="45" spans="1:9" ht="11.25" customHeight="1" x14ac:dyDescent="0.2">
      <c r="A45" s="60"/>
      <c r="B45" s="60"/>
      <c r="C45" s="48"/>
      <c r="D45" s="62"/>
      <c r="E45" s="62"/>
      <c r="F45" s="62"/>
      <c r="G45" s="62"/>
      <c r="H45" s="65"/>
      <c r="I45" s="48"/>
    </row>
    <row r="46" spans="1:9" ht="11.25" customHeight="1" x14ac:dyDescent="0.2">
      <c r="A46" s="60">
        <v>723</v>
      </c>
      <c r="B46" s="60">
        <v>489832</v>
      </c>
      <c r="C46" s="60"/>
      <c r="D46" s="62"/>
      <c r="E46" s="63">
        <f>SUM('[1]UNBILLED ADJ'!AA24:AA24)</f>
        <v>26283.594372801876</v>
      </c>
      <c r="F46" s="62"/>
      <c r="G46" s="62">
        <f>SUM('[1]UNBILLED ADJ'!H24:H24)</f>
        <v>2866.5124289999999</v>
      </c>
      <c r="H46" s="65"/>
      <c r="I46" s="66"/>
    </row>
    <row r="47" spans="1:9" ht="11.25" customHeight="1" x14ac:dyDescent="0.2">
      <c r="A47" s="60"/>
      <c r="B47" s="60"/>
      <c r="C47" s="60"/>
      <c r="D47" s="62"/>
      <c r="E47" s="62"/>
      <c r="F47" s="62"/>
      <c r="G47" s="62"/>
      <c r="H47" s="65"/>
      <c r="I47" s="48"/>
    </row>
    <row r="48" spans="1:9" ht="11.25" customHeight="1" x14ac:dyDescent="0.2">
      <c r="A48" s="60">
        <v>723</v>
      </c>
      <c r="B48" s="60">
        <v>489833</v>
      </c>
      <c r="C48" s="60"/>
      <c r="D48" s="62"/>
      <c r="E48" s="63">
        <f>SUM('[1]UNBILLED ADJ'!AA27:AA27)</f>
        <v>112190.84642438454</v>
      </c>
      <c r="F48" s="62"/>
      <c r="G48" s="62">
        <f>SUM('[1]UNBILLED ADJ'!H27:H27)</f>
        <v>17590.339761899999</v>
      </c>
      <c r="H48" s="65"/>
      <c r="I48" s="66"/>
    </row>
    <row r="49" spans="1:10" ht="11.25" customHeight="1" x14ac:dyDescent="0.2">
      <c r="A49" s="60"/>
      <c r="B49" s="60"/>
      <c r="C49" s="60"/>
      <c r="D49" s="62"/>
      <c r="E49" s="62"/>
      <c r="F49" s="62"/>
      <c r="G49" s="62"/>
      <c r="H49" s="65"/>
      <c r="I49" s="48"/>
    </row>
    <row r="50" spans="1:10" ht="11.25" customHeight="1" x14ac:dyDescent="0.2">
      <c r="A50" s="60">
        <v>723</v>
      </c>
      <c r="B50" s="60">
        <v>489850</v>
      </c>
      <c r="C50" s="60"/>
      <c r="D50" s="62"/>
      <c r="E50" s="63">
        <f>SUM('[1]UNBILLED ADJ'!AA25:AA25)</f>
        <v>18342.565064478313</v>
      </c>
      <c r="F50" s="62"/>
      <c r="G50" s="62">
        <f>SUM('[1]UNBILLED ADJ'!H25:H25)</f>
        <v>4961.0639707000009</v>
      </c>
      <c r="H50" s="65"/>
      <c r="I50" s="66"/>
    </row>
    <row r="51" spans="1:10" ht="11.25" customHeight="1" x14ac:dyDescent="0.2">
      <c r="A51" s="60"/>
      <c r="B51" s="60"/>
      <c r="C51" s="60"/>
      <c r="D51" s="62"/>
      <c r="E51" s="62"/>
      <c r="F51" s="62"/>
      <c r="G51" s="62"/>
      <c r="H51" s="65"/>
      <c r="I51" s="48"/>
    </row>
    <row r="52" spans="1:10" ht="11.25" customHeight="1" x14ac:dyDescent="0.2">
      <c r="A52" s="60">
        <v>723</v>
      </c>
      <c r="B52" s="60">
        <v>489865</v>
      </c>
      <c r="C52" s="60"/>
      <c r="D52" s="62"/>
      <c r="E52" s="63">
        <f>SUM('[1]UNBILLED ADJ'!AA29:AA29)</f>
        <v>4244.6424384525208</v>
      </c>
      <c r="F52" s="62"/>
      <c r="G52" s="62">
        <f>SUM('[1]UNBILLED ADJ'!H29:H29)</f>
        <v>670.92859240000007</v>
      </c>
      <c r="H52" s="65"/>
      <c r="I52" s="66"/>
    </row>
    <row r="53" spans="1:10" ht="11.25" customHeight="1" x14ac:dyDescent="0.2">
      <c r="A53" s="60"/>
      <c r="B53" s="60"/>
      <c r="C53" s="60"/>
      <c r="D53" s="62"/>
      <c r="E53" s="62"/>
      <c r="F53" s="62"/>
      <c r="G53" s="62"/>
      <c r="H53" s="65"/>
      <c r="I53" s="48"/>
    </row>
    <row r="54" spans="1:10" ht="11.25" customHeight="1" x14ac:dyDescent="0.2">
      <c r="A54" s="60">
        <v>723</v>
      </c>
      <c r="B54" s="60">
        <v>489866</v>
      </c>
      <c r="C54" s="60"/>
      <c r="D54" s="62"/>
      <c r="E54" s="63">
        <f>SUM('[1]UNBILLED ADJ'!AA30:AA30)</f>
        <v>428.34232121922633</v>
      </c>
      <c r="F54" s="62"/>
      <c r="G54" s="62">
        <f>SUM('[1]UNBILLED ADJ'!H30:H30)</f>
        <v>66.646573400000008</v>
      </c>
      <c r="H54" s="65"/>
      <c r="I54" s="66"/>
    </row>
    <row r="55" spans="1:10" ht="11.25" customHeight="1" x14ac:dyDescent="0.2">
      <c r="H55" s="65"/>
      <c r="I55" s="48"/>
    </row>
    <row r="56" spans="1:10" ht="11.25" customHeight="1" x14ac:dyDescent="0.2">
      <c r="A56" s="60">
        <v>723</v>
      </c>
      <c r="B56" s="60">
        <v>489867</v>
      </c>
      <c r="C56" s="60"/>
      <c r="D56" s="62"/>
      <c r="E56" s="63">
        <f>SUM('[1]UNBILLED ADJ'!AA31:AA31)</f>
        <v>743409.54806565074</v>
      </c>
      <c r="F56" s="62"/>
      <c r="G56" s="62">
        <f>SUM('[1]UNBILLED ADJ'!H31:H31)</f>
        <v>119955.13268500002</v>
      </c>
      <c r="H56" s="65"/>
      <c r="I56" s="66"/>
    </row>
    <row r="57" spans="1:10" ht="11.25" customHeight="1" x14ac:dyDescent="0.2">
      <c r="A57" s="60"/>
      <c r="B57" s="60"/>
      <c r="C57" s="60"/>
      <c r="D57" s="62"/>
      <c r="E57" s="62"/>
      <c r="F57" s="62"/>
      <c r="G57" s="62"/>
      <c r="H57" s="65"/>
      <c r="I57" s="48"/>
    </row>
    <row r="58" spans="1:10" ht="11.25" customHeight="1" x14ac:dyDescent="0.2">
      <c r="A58" s="60">
        <v>723</v>
      </c>
      <c r="B58" s="60">
        <v>489868</v>
      </c>
      <c r="C58" s="60"/>
      <c r="D58" s="62"/>
      <c r="E58" s="63">
        <f>SUM('[1]UNBILLED ADJ'!AA32:AA32)</f>
        <v>24626.857245017589</v>
      </c>
      <c r="F58" s="62"/>
      <c r="G58" s="62">
        <f>SUM('[1]UNBILLED ADJ'!H32:H32)</f>
        <v>4138.6639789000001</v>
      </c>
      <c r="H58" s="65"/>
      <c r="I58" s="66"/>
    </row>
    <row r="59" spans="1:10" ht="11.25" customHeight="1" x14ac:dyDescent="0.2">
      <c r="A59" s="60"/>
      <c r="B59" s="60"/>
      <c r="C59" s="60"/>
      <c r="D59" s="62"/>
      <c r="E59" s="69"/>
      <c r="F59" s="62"/>
      <c r="G59" s="62"/>
      <c r="H59" s="65"/>
    </row>
    <row r="60" spans="1:10" ht="11.25" customHeight="1" x14ac:dyDescent="0.2">
      <c r="A60" s="60">
        <v>723</v>
      </c>
      <c r="B60" s="60">
        <v>489700</v>
      </c>
      <c r="C60" s="60"/>
      <c r="D60" s="62"/>
      <c r="E60" s="69">
        <f>SUM('[1]UNBILLED ADJ'!AA28:AA28)</f>
        <v>0</v>
      </c>
      <c r="F60" s="62"/>
      <c r="G60" s="62">
        <f>SUM('[1]UNBILLED ADJ'!H28:H28)</f>
        <v>0</v>
      </c>
      <c r="H60" s="65"/>
    </row>
    <row r="61" spans="1:10" ht="11.25" customHeight="1" x14ac:dyDescent="0.2">
      <c r="A61" s="48"/>
      <c r="B61" s="48"/>
      <c r="C61" s="48"/>
      <c r="D61" s="70"/>
      <c r="E61" s="70"/>
      <c r="F61" s="71"/>
      <c r="G61" s="70"/>
      <c r="H61" s="48"/>
    </row>
    <row r="62" spans="1:10" ht="11.25" customHeight="1" thickBot="1" x14ac:dyDescent="0.25">
      <c r="A62" s="48"/>
      <c r="B62" s="48" t="s">
        <v>196</v>
      </c>
      <c r="D62" s="72">
        <f>SUM(D10:D61)</f>
        <v>24226899.769660026</v>
      </c>
      <c r="E62" s="72">
        <f>SUM(E10:E61)</f>
        <v>24226899.76966003</v>
      </c>
      <c r="F62" s="71"/>
      <c r="G62" s="73">
        <f>SUM(G12:G61)</f>
        <v>1645237.7623272005</v>
      </c>
      <c r="H62" s="76" t="s">
        <v>204</v>
      </c>
      <c r="I62" s="77"/>
      <c r="J62" s="75"/>
    </row>
    <row r="63" spans="1:10" ht="11.25" customHeight="1" thickTop="1" x14ac:dyDescent="0.2">
      <c r="A63" s="48"/>
      <c r="B63" s="48"/>
      <c r="C63" s="48"/>
      <c r="D63" s="71"/>
      <c r="E63" s="71"/>
      <c r="F63" s="71"/>
      <c r="G63" s="60" t="s">
        <v>198</v>
      </c>
      <c r="H63" s="48"/>
    </row>
    <row r="64" spans="1:10" ht="11.25" customHeight="1" x14ac:dyDescent="0.2">
      <c r="A64" s="48"/>
      <c r="B64" s="48"/>
      <c r="C64" s="48"/>
      <c r="D64" s="71"/>
      <c r="E64" s="71"/>
      <c r="F64" s="71"/>
      <c r="G64" s="48"/>
      <c r="H64" s="48"/>
    </row>
    <row r="65" spans="1:9" ht="11.25" customHeight="1" x14ac:dyDescent="0.2">
      <c r="A65" s="47" t="s">
        <v>172</v>
      </c>
      <c r="B65" s="48"/>
      <c r="C65" s="48"/>
      <c r="D65" s="48"/>
      <c r="E65" s="48"/>
      <c r="F65" s="48"/>
      <c r="G65" s="48"/>
      <c r="H65" s="48"/>
      <c r="I65" s="48"/>
    </row>
    <row r="66" spans="1:9" ht="11.25" customHeight="1" x14ac:dyDescent="0.2">
      <c r="A66" s="47" t="s">
        <v>199</v>
      </c>
      <c r="B66" s="48"/>
      <c r="C66" s="48"/>
      <c r="D66" s="48"/>
      <c r="E66" s="48"/>
      <c r="F66" s="48"/>
      <c r="G66" s="51" t="s">
        <v>174</v>
      </c>
      <c r="H66" s="52" t="s">
        <v>175</v>
      </c>
      <c r="I66" s="52"/>
    </row>
    <row r="67" spans="1:9" ht="11.25" customHeight="1" x14ac:dyDescent="0.2">
      <c r="A67" s="47" t="s">
        <v>176</v>
      </c>
      <c r="B67" s="48"/>
      <c r="C67" s="53">
        <f>'[1]VOL ADJ'!B3</f>
        <v>44679</v>
      </c>
      <c r="D67" s="52"/>
      <c r="E67" s="48"/>
      <c r="F67" s="48"/>
      <c r="G67" s="48"/>
      <c r="H67" s="54"/>
      <c r="I67" s="54"/>
    </row>
    <row r="68" spans="1:9" ht="11.25" customHeight="1" x14ac:dyDescent="0.2">
      <c r="A68" s="47"/>
      <c r="B68" s="48"/>
      <c r="C68" s="54"/>
      <c r="D68" s="54"/>
      <c r="E68" s="48"/>
      <c r="F68" s="48"/>
      <c r="G68" s="48"/>
      <c r="H68" s="48"/>
      <c r="I68" s="48"/>
    </row>
    <row r="69" spans="1:9" ht="11.25" customHeight="1" x14ac:dyDescent="0.2">
      <c r="A69" s="47"/>
      <c r="B69" s="48"/>
      <c r="C69" s="48"/>
      <c r="D69" s="48"/>
      <c r="E69" s="48"/>
      <c r="F69" s="48"/>
      <c r="G69" s="51" t="s">
        <v>177</v>
      </c>
      <c r="H69" s="52" t="s">
        <v>178</v>
      </c>
      <c r="I69" s="52"/>
    </row>
    <row r="70" spans="1:9" ht="11.25" customHeight="1" x14ac:dyDescent="0.2">
      <c r="A70" s="48"/>
      <c r="B70" s="48"/>
      <c r="C70" s="48"/>
      <c r="D70" s="48"/>
      <c r="E70" s="48"/>
      <c r="F70" s="48"/>
      <c r="G70" s="48"/>
      <c r="H70" s="54"/>
      <c r="I70" s="54"/>
    </row>
    <row r="71" spans="1:9" ht="11.25" customHeight="1" x14ac:dyDescent="0.2">
      <c r="A71" s="57" t="s">
        <v>180</v>
      </c>
      <c r="B71" s="48"/>
      <c r="C71" s="57" t="s">
        <v>181</v>
      </c>
      <c r="D71" s="57" t="s">
        <v>182</v>
      </c>
      <c r="E71" s="57" t="s">
        <v>182</v>
      </c>
      <c r="F71" s="57"/>
      <c r="G71" s="48"/>
      <c r="H71" s="48"/>
      <c r="I71" s="48"/>
    </row>
    <row r="72" spans="1:9" ht="11.25" customHeight="1" x14ac:dyDescent="0.2">
      <c r="A72" s="57" t="s">
        <v>183</v>
      </c>
      <c r="B72" s="57" t="s">
        <v>184</v>
      </c>
      <c r="C72" s="57" t="s">
        <v>185</v>
      </c>
      <c r="D72" s="57" t="s">
        <v>186</v>
      </c>
      <c r="E72" s="57" t="s">
        <v>187</v>
      </c>
      <c r="F72" s="57"/>
      <c r="G72" s="59" t="s">
        <v>200</v>
      </c>
      <c r="H72" s="59"/>
      <c r="I72" s="59"/>
    </row>
    <row r="73" spans="1:9" ht="11.25" customHeight="1" x14ac:dyDescent="0.2">
      <c r="A73" s="54"/>
      <c r="B73" s="54"/>
      <c r="C73" s="54"/>
      <c r="D73" s="54"/>
      <c r="E73" s="54"/>
      <c r="F73" s="54"/>
      <c r="G73" s="54"/>
      <c r="H73" s="54"/>
      <c r="I73" s="54"/>
    </row>
    <row r="74" spans="1:9" ht="11.25" customHeight="1" x14ac:dyDescent="0.2">
      <c r="A74" s="60">
        <v>721</v>
      </c>
      <c r="B74" s="60">
        <v>803200</v>
      </c>
      <c r="C74" s="60"/>
      <c r="D74" s="71">
        <f>+'[1]SCH 25'!B9</f>
        <v>9797140.9399999995</v>
      </c>
      <c r="E74" s="71"/>
      <c r="F74" s="71"/>
      <c r="G74" s="59" t="s">
        <v>201</v>
      </c>
      <c r="H74" s="52"/>
      <c r="I74" s="52"/>
    </row>
    <row r="75" spans="1:9" ht="11.25" customHeight="1" x14ac:dyDescent="0.2">
      <c r="A75" s="60"/>
      <c r="B75" s="60"/>
      <c r="C75" s="48"/>
      <c r="D75" s="71"/>
      <c r="E75" s="71"/>
      <c r="F75" s="71"/>
      <c r="G75" s="48"/>
      <c r="H75" s="48"/>
      <c r="I75" s="48"/>
    </row>
    <row r="76" spans="1:9" ht="11.25" customHeight="1" x14ac:dyDescent="0.2">
      <c r="A76" s="60">
        <v>999</v>
      </c>
      <c r="B76" s="60">
        <v>253740</v>
      </c>
      <c r="C76" s="60"/>
      <c r="D76" s="71"/>
      <c r="E76" s="71">
        <f>+D74</f>
        <v>9797140.9399999995</v>
      </c>
      <c r="F76" s="71"/>
      <c r="G76" s="52" t="s">
        <v>202</v>
      </c>
      <c r="H76" s="52"/>
      <c r="I76" s="52"/>
    </row>
    <row r="77" spans="1:9" ht="11.25" customHeight="1" x14ac:dyDescent="0.2">
      <c r="A77" s="48"/>
      <c r="B77" s="48"/>
      <c r="C77" s="48"/>
      <c r="D77" s="48"/>
      <c r="E77" s="48"/>
      <c r="F77" s="48"/>
      <c r="G77" s="48"/>
      <c r="H77" s="48"/>
      <c r="I77" s="48"/>
    </row>
    <row r="78" spans="1:9" ht="11.25" customHeight="1" x14ac:dyDescent="0.2">
      <c r="A78" s="48"/>
      <c r="B78" s="48"/>
      <c r="C78" s="48"/>
      <c r="D78" s="71"/>
      <c r="E78" s="48"/>
      <c r="F78" s="48"/>
      <c r="G78" s="48"/>
      <c r="H78" s="48"/>
      <c r="I78" s="48"/>
    </row>
    <row r="79" spans="1:9" ht="11.25" customHeight="1" x14ac:dyDescent="0.2">
      <c r="A79" s="48"/>
      <c r="B79" s="48"/>
      <c r="C79" s="48"/>
      <c r="D79" s="48"/>
      <c r="E79" s="48"/>
      <c r="F79" s="48"/>
      <c r="G79" s="48"/>
      <c r="H79" s="48"/>
      <c r="I79" s="48"/>
    </row>
    <row r="80" spans="1:9" ht="11.25" customHeight="1" x14ac:dyDescent="0.2">
      <c r="A80" s="47"/>
      <c r="B80" s="48"/>
      <c r="C80" s="48"/>
      <c r="D80" s="48"/>
      <c r="E80" s="48"/>
      <c r="F80" s="48"/>
      <c r="G80" s="48"/>
      <c r="H80" s="48"/>
      <c r="I80" s="48"/>
    </row>
    <row r="81" spans="1:9" ht="11.25" customHeight="1" x14ac:dyDescent="0.2">
      <c r="A81" s="47"/>
      <c r="B81" s="48"/>
      <c r="C81" s="48"/>
      <c r="D81" s="48"/>
      <c r="E81" s="48"/>
      <c r="F81" s="48"/>
      <c r="G81" s="48"/>
      <c r="H81" s="48"/>
      <c r="I81" s="48"/>
    </row>
    <row r="82" spans="1:9" ht="11.25" customHeight="1" x14ac:dyDescent="0.2">
      <c r="A82" s="47"/>
      <c r="B82" s="48"/>
      <c r="C82" s="48"/>
      <c r="D82" s="48"/>
      <c r="E82" s="48"/>
      <c r="F82" s="48"/>
      <c r="G82" s="48"/>
      <c r="H82" s="48"/>
      <c r="I82" s="48"/>
    </row>
    <row r="83" spans="1:9" ht="11.25" customHeight="1" x14ac:dyDescent="0.2">
      <c r="A83" s="47"/>
      <c r="B83" s="48"/>
      <c r="C83" s="48"/>
      <c r="D83" s="48"/>
      <c r="E83" s="48"/>
      <c r="F83" s="48"/>
      <c r="G83" s="48"/>
      <c r="H83" s="48"/>
      <c r="I83" s="48"/>
    </row>
    <row r="84" spans="1:9" ht="11.25" customHeight="1" x14ac:dyDescent="0.2">
      <c r="A84" s="47"/>
      <c r="B84" s="48"/>
      <c r="C84" s="48"/>
      <c r="D84" s="48"/>
      <c r="E84" s="48"/>
      <c r="F84" s="48"/>
      <c r="G84" s="48"/>
      <c r="H84" s="48"/>
      <c r="I84" s="48"/>
    </row>
  </sheetData>
  <mergeCells count="1">
    <mergeCell ref="H4:I4"/>
  </mergeCells>
  <pageMargins left="0.75" right="0.75" top="1" bottom="1" header="0.5" footer="0.5"/>
  <pageSetup scale="49" orientation="portrait" verticalDpi="4294967294" r:id="rId1"/>
  <headerFooter alignWithMargins="0">
    <oddFooter>&amp;L&amp;8&amp;D&amp;C&amp;8&amp;Z&amp;F&amp;R&amp;8&amp;T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CD968F6483A479FA1A80084D134A5" ma:contentTypeVersion="17" ma:contentTypeDescription="Create a new document." ma:contentTypeScope="" ma:versionID="d8b51ec659e0159794509168af103832">
  <xsd:schema xmlns:xsd="http://www.w3.org/2001/XMLSchema" xmlns:xs="http://www.w3.org/2001/XMLSchema" xmlns:p="http://schemas.microsoft.com/office/2006/metadata/properties" xmlns:ns2="2845c90a-62af-4740-926e-8d91be755d82" xmlns:ns3="26e37de5-668c-48fc-ba40-8a755f9e5b5b" targetNamespace="http://schemas.microsoft.com/office/2006/metadata/properties" ma:root="true" ma:fieldsID="a1a903a9d213e2bdb8e7d75da695971f" ns2:_="" ns3:_="">
    <xsd:import namespace="2845c90a-62af-4740-926e-8d91be755d82"/>
    <xsd:import namespace="26e37de5-668c-48fc-ba40-8a755f9e5b5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5c90a-62af-4740-926e-8d91be755d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fe3ce1-1c1e-4dba-8c81-80d6fd5d9c1a}" ma:internalName="TaxCatchAll" ma:showField="CatchAllData" ma:web="2845c90a-62af-4740-926e-8d91be755d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37de5-668c-48fc-ba40-8a755f9e5b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77ebdf-2918-459e-b32c-0e133f7cf6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e37de5-668c-48fc-ba40-8a755f9e5b5b">
      <Terms xmlns="http://schemas.microsoft.com/office/infopath/2007/PartnerControls"/>
    </lcf76f155ced4ddcb4097134ff3c332f>
    <TaxCatchAll xmlns="2845c90a-62af-4740-926e-8d91be755d82" xsi:nil="true"/>
  </documentManagement>
</p:properties>
</file>

<file path=customXml/itemProps1.xml><?xml version="1.0" encoding="utf-8"?>
<ds:datastoreItem xmlns:ds="http://schemas.openxmlformats.org/officeDocument/2006/customXml" ds:itemID="{ED77F3BA-67E9-4F8F-A246-E68E5DB65D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89ED57-BC34-4C02-9F93-07203EE8DE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5c90a-62af-4740-926e-8d91be755d82"/>
    <ds:schemaRef ds:uri="26e37de5-668c-48fc-ba40-8a755f9e5b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6278FE-0EEC-42C9-BA8E-68DD09B89237}">
  <ds:schemaRefs>
    <ds:schemaRef ds:uri="http://schemas.microsoft.com/office/2006/metadata/properties"/>
    <ds:schemaRef ds:uri="http://schemas.microsoft.com/office/infopath/2007/PartnerControls"/>
    <ds:schemaRef ds:uri="97bb34a0-6a89-4243-a45e-6239353ae611"/>
    <ds:schemaRef ds:uri="19d0b910-f91c-44e0-a1a9-13e4856dfd0c"/>
    <ds:schemaRef ds:uri="26e37de5-668c-48fc-ba40-8a755f9e5b5b"/>
    <ds:schemaRef ds:uri="2845c90a-62af-4740-926e-8d91be755d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Template - Oct</vt:lpstr>
      <vt:lpstr>Template - Nov</vt:lpstr>
      <vt:lpstr>Template - Dec</vt:lpstr>
      <vt:lpstr>April 22 Billed Sales DTs</vt:lpstr>
      <vt:lpstr> March 22 Unbilled JE</vt:lpstr>
      <vt:lpstr>April 22 Unbilled JE</vt:lpstr>
      <vt:lpstr>' March 22 Unbilled JE'!Print_Area</vt:lpstr>
      <vt:lpstr>'April 22 Unbilled JE'!Print_Area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Capozzoli, Cindy</dc:creator>
  <cp:lastModifiedBy>VANORE, JOHN</cp:lastModifiedBy>
  <cp:lastPrinted>2023-07-26T13:15:12Z</cp:lastPrinted>
  <dcterms:created xsi:type="dcterms:W3CDTF">2023-06-29T19:00:40Z</dcterms:created>
  <dcterms:modified xsi:type="dcterms:W3CDTF">2024-01-12T17:08:13Z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0x010100FC14490808C70C4F911E8C0DC825D1F1</vt:lpwstr>
  </property>
  <property fmtid="{D5CDD505-2E9C-101B-9397-08002B2CF9AE}" pid="3" name="MediaServiceImageTags">
    <vt:lpwstr/>
  </property>
</Properties>
</file>