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ETG\Common\Rates\tkaufmann\aaaRates\Nj\USF\Quarterly Reports pdf\Year 2023 - 2024\"/>
    </mc:Choice>
  </mc:AlternateContent>
  <xr:revisionPtr revIDLastSave="0" documentId="13_ncr:1_{3CEB29F7-4AD3-4637-9B42-C2983B7BD05B}" xr6:coauthVersionLast="47" xr6:coauthVersionMax="47" xr10:uidLastSave="{00000000-0000-0000-0000-000000000000}"/>
  <bookViews>
    <workbookView xWindow="28680" yWindow="-120" windowWidth="29040" windowHeight="15840" tabRatio="715" xr2:uid="{00000000-000D-0000-FFFF-FFFF00000000}"/>
  </bookViews>
  <sheets>
    <sheet name="Billing &amp; Remittance Summary" sheetId="3" r:id="rId1"/>
    <sheet name="Recovery Calculation" sheetId="2" r:id="rId2"/>
    <sheet name="Interest Calculation" sheetId="5" r:id="rId3"/>
    <sheet name="Credits Issued - Detail" sheetId="6" r:id="rId4"/>
    <sheet name="Admin Cost Detail" sheetId="9" r:id="rId5"/>
  </sheets>
  <definedNames>
    <definedName name="_xlnm.Print_Area" localSheetId="4">'Admin Cost Detail'!$A$3:$G$25</definedName>
    <definedName name="_xlnm.Print_Area" localSheetId="0">'Billing &amp; Remittance Summary'!$A$1:$Y$28</definedName>
    <definedName name="_xlnm.Print_Area" localSheetId="3">'Credits Issued - Detail'!$A$1:$H$27</definedName>
    <definedName name="_xlnm.Print_Area" localSheetId="2">'Interest Calculation'!$A$1:$J$33</definedName>
    <definedName name="_xlnm.Print_Area" localSheetId="1">'Recovery Calculation'!$A$1:$L$31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H17" i="5" l="1"/>
  <c r="H18" i="5" s="1"/>
  <c r="H19" i="5" s="1"/>
  <c r="H20" i="5" s="1"/>
  <c r="H21" i="5" s="1"/>
  <c r="G11" i="9" l="1"/>
  <c r="G12" i="9"/>
  <c r="G13" i="9"/>
  <c r="G14" i="9"/>
  <c r="G15" i="9"/>
  <c r="G16" i="9"/>
  <c r="G17" i="9"/>
  <c r="G18" i="9"/>
  <c r="G19" i="9"/>
  <c r="G20" i="9"/>
  <c r="G21" i="9"/>
  <c r="I21" i="3" l="1"/>
  <c r="I20" i="3"/>
  <c r="I19" i="3"/>
  <c r="I18" i="3"/>
  <c r="I17" i="3"/>
  <c r="I16" i="3"/>
  <c r="I15" i="3"/>
  <c r="I14" i="3"/>
  <c r="I13" i="3"/>
  <c r="I12" i="3"/>
  <c r="I11" i="3"/>
  <c r="I10" i="3"/>
  <c r="E13" i="3" l="1"/>
  <c r="O13" i="3" l="1"/>
  <c r="S13" i="3"/>
  <c r="M13" i="3"/>
  <c r="S11" i="3"/>
  <c r="O11" i="3"/>
  <c r="M11" i="3"/>
  <c r="E11" i="3"/>
  <c r="S21" i="3" l="1"/>
  <c r="O21" i="3"/>
  <c r="M21" i="3"/>
  <c r="E21" i="3"/>
  <c r="S20" i="3"/>
  <c r="O20" i="3"/>
  <c r="M20" i="3"/>
  <c r="E20" i="3"/>
  <c r="E16" i="3" l="1"/>
  <c r="S15" i="3" l="1"/>
  <c r="O15" i="3"/>
  <c r="M15" i="3"/>
  <c r="E15" i="3"/>
  <c r="S14" i="3" l="1"/>
  <c r="S12" i="3" l="1"/>
  <c r="O12" i="3"/>
  <c r="M12" i="3"/>
  <c r="S10" i="3" l="1"/>
  <c r="O10" i="3"/>
  <c r="M10" i="3"/>
  <c r="E10" i="3"/>
  <c r="S18" i="3" l="1"/>
  <c r="S19" i="3"/>
  <c r="S17" i="3" l="1"/>
  <c r="S16" i="3"/>
  <c r="O19" i="3" l="1"/>
  <c r="M19" i="3"/>
  <c r="E19" i="3"/>
  <c r="O18" i="3" l="1"/>
  <c r="M18" i="3" l="1"/>
  <c r="E18" i="3"/>
  <c r="O17" i="3" l="1"/>
  <c r="M17" i="3"/>
  <c r="E17" i="3"/>
  <c r="M16" i="3" l="1"/>
  <c r="O16" i="3"/>
  <c r="Y15" i="3" l="1"/>
  <c r="Y16" i="3" l="1"/>
  <c r="O14" i="3" l="1"/>
  <c r="M14" i="3"/>
  <c r="E14" i="3"/>
  <c r="Y10" i="3" l="1"/>
  <c r="Y11" i="3"/>
  <c r="F10" i="6"/>
  <c r="D10" i="2" s="1"/>
  <c r="Y18" i="3" l="1"/>
  <c r="Y17" i="3" l="1"/>
  <c r="D12" i="5" l="1"/>
  <c r="G10" i="9"/>
  <c r="D10" i="5" s="1"/>
  <c r="D11" i="5"/>
  <c r="F11" i="6"/>
  <c r="D11" i="2" s="1"/>
  <c r="F12" i="6"/>
  <c r="D12" i="2" s="1"/>
  <c r="F13" i="6"/>
  <c r="D13" i="2" s="1"/>
  <c r="D13" i="5"/>
  <c r="D14" i="5"/>
  <c r="D21" i="5"/>
  <c r="D20" i="5"/>
  <c r="D19" i="5"/>
  <c r="D18" i="5"/>
  <c r="D17" i="5"/>
  <c r="D16" i="5"/>
  <c r="D15" i="5"/>
  <c r="F15" i="6"/>
  <c r="D15" i="2" s="1"/>
  <c r="F16" i="6"/>
  <c r="D16" i="2" s="1"/>
  <c r="F17" i="6"/>
  <c r="F18" i="6"/>
  <c r="D18" i="2" s="1"/>
  <c r="F19" i="6"/>
  <c r="D19" i="2" s="1"/>
  <c r="F20" i="6"/>
  <c r="D20" i="2" s="1"/>
  <c r="F21" i="6"/>
  <c r="D21" i="2" s="1"/>
  <c r="F23" i="9"/>
  <c r="E23" i="9"/>
  <c r="B10" i="2"/>
  <c r="B11" i="2" s="1"/>
  <c r="A11" i="3"/>
  <c r="D23" i="9"/>
  <c r="C23" i="9"/>
  <c r="B23" i="9"/>
  <c r="D3" i="9"/>
  <c r="C23" i="3"/>
  <c r="E23" i="6"/>
  <c r="D23" i="6"/>
  <c r="C23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E4" i="6"/>
  <c r="A10" i="5"/>
  <c r="E1" i="5"/>
  <c r="H1" i="2"/>
  <c r="G23" i="3"/>
  <c r="K23" i="3"/>
  <c r="F14" i="6"/>
  <c r="D14" i="2" s="1"/>
  <c r="J11" i="2" l="1"/>
  <c r="D17" i="2"/>
  <c r="J14" i="2"/>
  <c r="E12" i="5"/>
  <c r="A12" i="3"/>
  <c r="C10" i="5"/>
  <c r="C14" i="5"/>
  <c r="C15" i="5"/>
  <c r="J15" i="2"/>
  <c r="Y20" i="3"/>
  <c r="S23" i="3"/>
  <c r="Y13" i="3"/>
  <c r="M23" i="3"/>
  <c r="F23" i="6"/>
  <c r="O23" i="3"/>
  <c r="J10" i="2"/>
  <c r="Y21" i="3"/>
  <c r="Y14" i="3"/>
  <c r="Y19" i="3"/>
  <c r="C11" i="5"/>
  <c r="C12" i="5"/>
  <c r="J12" i="2"/>
  <c r="J13" i="2"/>
  <c r="C13" i="5"/>
  <c r="Y12" i="3"/>
  <c r="G23" i="9"/>
  <c r="J18" i="2"/>
  <c r="A11" i="5"/>
  <c r="B12" i="2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B9" i="2"/>
  <c r="D23" i="5"/>
  <c r="J21" i="2" l="1"/>
  <c r="D23" i="2"/>
  <c r="J19" i="2"/>
  <c r="J17" i="2"/>
  <c r="J16" i="2"/>
  <c r="E16" i="5"/>
  <c r="E13" i="5"/>
  <c r="E15" i="5"/>
  <c r="E10" i="5"/>
  <c r="E20" i="5"/>
  <c r="E19" i="5"/>
  <c r="E18" i="5"/>
  <c r="E21" i="5"/>
  <c r="E17" i="5"/>
  <c r="E14" i="5"/>
  <c r="E11" i="5"/>
  <c r="J20" i="2"/>
  <c r="A13" i="3"/>
  <c r="Y23" i="3"/>
  <c r="B13" i="2"/>
  <c r="A12" i="5"/>
  <c r="C23" i="5"/>
  <c r="F23" i="2" l="1"/>
  <c r="J23" i="2"/>
  <c r="E23" i="5"/>
  <c r="A14" i="3"/>
  <c r="A13" i="5"/>
  <c r="B14" i="2"/>
  <c r="A15" i="3" l="1"/>
  <c r="A14" i="5"/>
  <c r="B15" i="2"/>
  <c r="A16" i="3" l="1"/>
  <c r="B16" i="2"/>
  <c r="A15" i="5"/>
  <c r="A17" i="3" l="1"/>
  <c r="B17" i="2"/>
  <c r="A16" i="5"/>
  <c r="A18" i="3" l="1"/>
  <c r="B18" i="2"/>
  <c r="A17" i="5"/>
  <c r="A19" i="3" l="1"/>
  <c r="A18" i="5"/>
  <c r="B19" i="2"/>
  <c r="A20" i="3" l="1"/>
  <c r="A19" i="5"/>
  <c r="B20" i="2"/>
  <c r="A21" i="3" l="1"/>
  <c r="A20" i="5"/>
  <c r="B21" i="2"/>
  <c r="A21" i="5" l="1"/>
  <c r="F10" i="5" l="1"/>
  <c r="L9" i="2"/>
  <c r="G10" i="5" l="1"/>
  <c r="I10" i="5" s="1"/>
  <c r="J10" i="5" s="1"/>
  <c r="B11" i="5"/>
  <c r="F11" i="5" l="1"/>
  <c r="L10" i="2"/>
  <c r="G11" i="5" l="1"/>
  <c r="I11" i="5" s="1"/>
  <c r="J11" i="5" s="1"/>
  <c r="B12" i="5"/>
  <c r="L11" i="2" l="1"/>
  <c r="F12" i="5"/>
  <c r="G12" i="5" s="1"/>
  <c r="I12" i="5" s="1"/>
  <c r="B13" i="5" l="1"/>
  <c r="J12" i="5"/>
  <c r="F13" i="5" l="1"/>
  <c r="G13" i="5" s="1"/>
  <c r="I13" i="5" s="1"/>
  <c r="L12" i="2"/>
  <c r="B14" i="5" l="1"/>
  <c r="J13" i="5"/>
  <c r="L13" i="2" l="1"/>
  <c r="F14" i="5"/>
  <c r="B15" i="5" l="1"/>
  <c r="G14" i="5"/>
  <c r="I14" i="5" s="1"/>
  <c r="J14" i="5" s="1"/>
  <c r="L14" i="2" l="1"/>
  <c r="F15" i="5"/>
  <c r="G15" i="5" l="1"/>
  <c r="I15" i="5" s="1"/>
  <c r="J15" i="5" s="1"/>
  <c r="B16" i="5"/>
  <c r="L15" i="2" l="1"/>
  <c r="F16" i="5"/>
  <c r="B17" i="5" l="1"/>
  <c r="G16" i="5"/>
  <c r="I16" i="5" s="1"/>
  <c r="J16" i="5" s="1"/>
  <c r="L16" i="2" l="1"/>
  <c r="F17" i="5"/>
  <c r="B18" i="5" s="1"/>
  <c r="F18" i="5" l="1"/>
  <c r="B19" i="5" s="1"/>
  <c r="G17" i="5"/>
  <c r="I17" i="5" s="1"/>
  <c r="J17" i="5" s="1"/>
  <c r="G18" i="5" l="1"/>
  <c r="I18" i="5" s="1"/>
  <c r="J18" i="5" s="1"/>
  <c r="L17" i="2"/>
  <c r="F19" i="5"/>
  <c r="B20" i="5" s="1"/>
  <c r="G19" i="5" l="1"/>
  <c r="I19" i="5" s="1"/>
  <c r="J19" i="5" s="1"/>
  <c r="F20" i="5"/>
  <c r="B21" i="5" s="1"/>
  <c r="L18" i="2"/>
  <c r="L19" i="2" l="1"/>
  <c r="G20" i="5"/>
  <c r="I20" i="5" s="1"/>
  <c r="J20" i="5" s="1"/>
  <c r="F21" i="5"/>
  <c r="L20" i="2" l="1"/>
  <c r="G21" i="5"/>
  <c r="I21" i="5" s="1"/>
  <c r="I23" i="5" s="1"/>
  <c r="J21" i="5" l="1"/>
  <c r="L21" i="2" l="1"/>
  <c r="J23" i="5"/>
</calcChain>
</file>

<file path=xl/sharedStrings.xml><?xml version="1.0" encoding="utf-8"?>
<sst xmlns="http://schemas.openxmlformats.org/spreadsheetml/2006/main" count="114" uniqueCount="80">
  <si>
    <t>Credits</t>
  </si>
  <si>
    <t>Billed</t>
  </si>
  <si>
    <t>Check No.</t>
  </si>
  <si>
    <t>Date</t>
  </si>
  <si>
    <t>USF</t>
  </si>
  <si>
    <t>Units</t>
  </si>
  <si>
    <t>USF/Lifeline</t>
  </si>
  <si>
    <t>Total</t>
  </si>
  <si>
    <t>USF/Lifeline Billing</t>
  </si>
  <si>
    <t>USF/Lifeline Remittance</t>
  </si>
  <si>
    <t>Lifeline</t>
  </si>
  <si>
    <t>Billing</t>
  </si>
  <si>
    <t>Remittance</t>
  </si>
  <si>
    <t>USF/ Lifeline Billing and Remittance Summary</t>
  </si>
  <si>
    <t>Under (Over)</t>
  </si>
  <si>
    <t>Recovery</t>
  </si>
  <si>
    <t>Amount</t>
  </si>
  <si>
    <t>Received From Clearinghouse</t>
  </si>
  <si>
    <t>USF Funds</t>
  </si>
  <si>
    <t>Carrying</t>
  </si>
  <si>
    <t>Interest</t>
  </si>
  <si>
    <t>a</t>
  </si>
  <si>
    <t>b</t>
  </si>
  <si>
    <t>c</t>
  </si>
  <si>
    <t>d</t>
  </si>
  <si>
    <t>d=a-b</t>
  </si>
  <si>
    <t>Beginning</t>
  </si>
  <si>
    <t>Ending</t>
  </si>
  <si>
    <t xml:space="preserve">Average </t>
  </si>
  <si>
    <t>Balance</t>
  </si>
  <si>
    <t>Rate *</t>
  </si>
  <si>
    <t>Customer</t>
  </si>
  <si>
    <t>Clearinghouse</t>
  </si>
  <si>
    <t>Cost *</t>
  </si>
  <si>
    <t>Calculation of USF Recovery Balance</t>
  </si>
  <si>
    <t>Receipts</t>
  </si>
  <si>
    <t>USF Detail of Credits Issued to Customers</t>
  </si>
  <si>
    <t>e</t>
  </si>
  <si>
    <t>f=b+c+d-e</t>
  </si>
  <si>
    <t>h</t>
  </si>
  <si>
    <t>Ending Balance **</t>
  </si>
  <si>
    <t>plus Cumulative</t>
  </si>
  <si>
    <t>Account-</t>
  </si>
  <si>
    <t>Newspaper</t>
  </si>
  <si>
    <t>temps</t>
  </si>
  <si>
    <t>Advertising</t>
  </si>
  <si>
    <t>Administration</t>
  </si>
  <si>
    <t>Incremental Administration Costs</t>
  </si>
  <si>
    <t>Costs</t>
  </si>
  <si>
    <t>Issued *</t>
  </si>
  <si>
    <t>** Presented to show the net (Over) / Under Recovery Position, not used in calculating monthly carrying costs.</t>
  </si>
  <si>
    <r>
      <t xml:space="preserve">Fresh Start </t>
    </r>
    <r>
      <rPr>
        <b/>
        <u/>
        <sz val="10"/>
        <rFont val="Arial"/>
        <family val="2"/>
      </rPr>
      <t>Forgiveness</t>
    </r>
  </si>
  <si>
    <r>
      <t xml:space="preserve">Total Credits </t>
    </r>
    <r>
      <rPr>
        <b/>
        <u/>
        <sz val="10"/>
        <rFont val="Arial"/>
        <family val="2"/>
      </rPr>
      <t>Issued</t>
    </r>
  </si>
  <si>
    <r>
      <t xml:space="preserve">Issued per </t>
    </r>
    <r>
      <rPr>
        <b/>
        <u/>
        <sz val="10"/>
        <rFont val="Arial"/>
        <family val="2"/>
      </rPr>
      <t>DHS Tape</t>
    </r>
  </si>
  <si>
    <t>USF Carrying Costs</t>
  </si>
  <si>
    <t>Recovery w/ Interest</t>
  </si>
  <si>
    <t>Cumulative</t>
  </si>
  <si>
    <t>Other</t>
  </si>
  <si>
    <t>(Over) / Under</t>
  </si>
  <si>
    <t>www.federalreserve.gov/releases/h15/</t>
  </si>
  <si>
    <t>* Billing at the tariff rate yields the dollars recovered, inclusive of rate proration, if any. The rate presented is derived from</t>
  </si>
  <si>
    <t>USF- Related</t>
  </si>
  <si>
    <t>Systems</t>
  </si>
  <si>
    <t>i=g*h/12*</t>
  </si>
  <si>
    <t>After Tax</t>
  </si>
  <si>
    <t>* Effective October 24, 2008 the Interest Rate changed to a two year constant maturity Treasuries on the first day of each month, or the closest day</t>
  </si>
  <si>
    <t>thereafter on which rates are published, plus sixty basis points, on an after tax basis, but shall not exceed the overall rate of return for each utility as</t>
  </si>
  <si>
    <t>Mailings</t>
  </si>
  <si>
    <t>Changes</t>
  </si>
  <si>
    <t>dividing that amount by the therms, as such rounding differences to the tariff / billing rate may result.</t>
  </si>
  <si>
    <r>
      <t xml:space="preserve">Manual Utility Portability </t>
    </r>
    <r>
      <rPr>
        <b/>
        <u/>
        <sz val="10"/>
        <rFont val="Arial"/>
        <family val="2"/>
      </rPr>
      <t>Adjustments</t>
    </r>
  </si>
  <si>
    <t xml:space="preserve">  See USF Detail of Credits Issued to Customers.</t>
  </si>
  <si>
    <t>* Includes credits issued per DHS Tape, Utility Portability, Adjustments and Fresh Start Forgiveness.</t>
  </si>
  <si>
    <t>ELIZABETHTOWN GAS COMPANY</t>
  </si>
  <si>
    <t>(1-.0.2811)</t>
  </si>
  <si>
    <t>j=f+ cum of i</t>
  </si>
  <si>
    <t>g=(b+f)/2</t>
  </si>
  <si>
    <t>authorized by the Board per Board Order in Docket No. ER08060455 dated October 21, 2008.</t>
  </si>
  <si>
    <t>ACH</t>
  </si>
  <si>
    <t>1/5/24 &amp; 1/31/24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</si>
</sst>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mm/dd/yy"/>
    <numFmt numFmtId="167" formatCode="#,##0.000000_);\(#,##0.000000\)"/>
    <numFmt numFmtId="168" formatCode="&quot;$&quot;#,##0.000000_);\(&quot;$&quot;#,##0.000000\)"/>
    <numFmt numFmtId="169" formatCode="yyyy"/>
    <numFmt numFmtId="171" formatCode="_(&quot;$&quot;* #,##0_);_(&quot;$&quot;* \(#,##0\);_(&quot;$&quot;* &quot;-&quot;??_);_(@_)"/>
    <numFmt numFmtId="174" formatCode="[$-409]mmmm\ d\,\ yyyy;@"/>
    <numFmt numFmtId="175" formatCode="&quot;$&quot;#,##0"/>
    <numFmt numFmtId="177" formatCode="0.0000_);\(0.0000\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14"/>
      <name val="Arial"/>
      <family val="2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7" fillId="0" borderId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0" applyNumberFormat="0" applyBorder="0" applyAlignment="0" applyProtection="0"/>
    <xf numFmtId="0" fontId="40" fillId="6" borderId="13" applyNumberFormat="0" applyAlignment="0" applyProtection="0"/>
    <xf numFmtId="0" fontId="41" fillId="7" borderId="14" applyNumberFormat="0" applyAlignment="0" applyProtection="0"/>
    <xf numFmtId="0" fontId="42" fillId="7" borderId="13" applyNumberFormat="0" applyAlignment="0" applyProtection="0"/>
    <xf numFmtId="0" fontId="43" fillId="0" borderId="15" applyNumberFormat="0" applyFill="0" applyAlignment="0" applyProtection="0"/>
    <xf numFmtId="0" fontId="44" fillId="8" borderId="16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8" applyNumberFormat="0" applyFill="0" applyAlignment="0" applyProtection="0"/>
    <xf numFmtId="0" fontId="48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48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48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48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48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48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50" fillId="0" borderId="0"/>
    <xf numFmtId="9" fontId="50" fillId="0" borderId="0" applyFont="0" applyFill="0" applyBorder="0" applyAlignment="0" applyProtection="0"/>
    <xf numFmtId="0" fontId="7" fillId="0" borderId="0"/>
    <xf numFmtId="43" fontId="50" fillId="0" borderId="0" applyFont="0" applyFill="0" applyBorder="0" applyAlignment="0" applyProtection="0"/>
    <xf numFmtId="0" fontId="7" fillId="0" borderId="0"/>
    <xf numFmtId="44" fontId="50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2" fillId="0" borderId="0"/>
    <xf numFmtId="43" fontId="32" fillId="0" borderId="0" applyFont="0" applyFill="0" applyBorder="0" applyAlignment="0" applyProtection="0"/>
    <xf numFmtId="0" fontId="6" fillId="9" borderId="17" applyNumberFormat="0" applyFont="0" applyAlignment="0" applyProtection="0"/>
    <xf numFmtId="0" fontId="7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39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5" fontId="0" fillId="0" borderId="0" xfId="0" applyNumberFormat="1"/>
    <xf numFmtId="0" fontId="8" fillId="0" borderId="0" xfId="0" applyFont="1" applyAlignment="1">
      <alignment horizontal="centerContinuous"/>
    </xf>
    <xf numFmtId="7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8" fillId="0" borderId="0" xfId="0" quotePrefix="1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Continuous"/>
    </xf>
    <xf numFmtId="6" fontId="12" fillId="0" borderId="0" xfId="0" applyNumberFormat="1" applyFont="1" applyAlignment="1">
      <alignment horizontal="centerContinuous"/>
    </xf>
    <xf numFmtId="5" fontId="12" fillId="0" borderId="0" xfId="0" applyNumberFormat="1" applyFont="1" applyAlignment="1">
      <alignment horizontal="centerContinuous"/>
    </xf>
    <xf numFmtId="169" fontId="12" fillId="0" borderId="0" xfId="0" applyNumberFormat="1" applyFont="1" applyAlignment="1">
      <alignment horizontal="center"/>
    </xf>
    <xf numFmtId="5" fontId="12" fillId="0" borderId="0" xfId="0" applyNumberFormat="1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Protection="1">
      <protection hidden="1"/>
    </xf>
    <xf numFmtId="5" fontId="15" fillId="0" borderId="0" xfId="0" applyNumberFormat="1" applyFont="1" applyAlignment="1">
      <alignment horizontal="right"/>
    </xf>
    <xf numFmtId="5" fontId="12" fillId="0" borderId="0" xfId="0" applyNumberFormat="1" applyFont="1" applyAlignment="1">
      <alignment horizontal="right"/>
    </xf>
    <xf numFmtId="10" fontId="12" fillId="0" borderId="0" xfId="4" applyNumberFormat="1" applyFont="1"/>
    <xf numFmtId="10" fontId="12" fillId="0" borderId="0" xfId="0" applyNumberFormat="1" applyFont="1"/>
    <xf numFmtId="165" fontId="12" fillId="0" borderId="0" xfId="0" applyNumberFormat="1" applyFont="1" applyAlignment="1" applyProtection="1">
      <alignment horizontal="left"/>
      <protection locked="0"/>
    </xf>
    <xf numFmtId="3" fontId="12" fillId="0" borderId="0" xfId="0" applyNumberFormat="1" applyFont="1" applyAlignment="1">
      <alignment horizontal="left"/>
    </xf>
    <xf numFmtId="10" fontId="16" fillId="0" borderId="0" xfId="0" applyNumberFormat="1" applyFont="1"/>
    <xf numFmtId="17" fontId="12" fillId="0" borderId="0" xfId="0" applyNumberFormat="1" applyFont="1" applyAlignment="1">
      <alignment horizontal="left"/>
    </xf>
    <xf numFmtId="7" fontId="12" fillId="0" borderId="0" xfId="0" applyNumberFormat="1" applyFont="1"/>
    <xf numFmtId="7" fontId="12" fillId="0" borderId="0" xfId="0" applyNumberFormat="1" applyFont="1" applyAlignment="1">
      <alignment horizontal="right"/>
    </xf>
    <xf numFmtId="7" fontId="12" fillId="0" borderId="0" xfId="0" applyNumberFormat="1" applyFont="1" applyAlignment="1" applyProtection="1">
      <alignment horizontal="right"/>
      <protection locked="0"/>
    </xf>
    <xf numFmtId="7" fontId="12" fillId="0" borderId="1" xfId="0" applyNumberFormat="1" applyFont="1" applyBorder="1" applyAlignment="1">
      <alignment horizontal="right"/>
    </xf>
    <xf numFmtId="0" fontId="8" fillId="0" borderId="0" xfId="0" applyFont="1" applyAlignment="1" applyProtection="1">
      <alignment horizontal="center"/>
      <protection hidden="1"/>
    </xf>
    <xf numFmtId="17" fontId="8" fillId="0" borderId="0" xfId="0" applyNumberFormat="1" applyFont="1" applyAlignment="1">
      <alignment horizontal="center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7" fontId="16" fillId="0" borderId="0" xfId="0" applyNumberFormat="1" applyFont="1"/>
    <xf numFmtId="165" fontId="16" fillId="0" borderId="0" xfId="0" applyNumberFormat="1" applyFont="1"/>
    <xf numFmtId="5" fontId="16" fillId="0" borderId="0" xfId="0" applyNumberFormat="1" applyFont="1"/>
    <xf numFmtId="1" fontId="16" fillId="0" borderId="0" xfId="0" applyNumberFormat="1" applyFont="1" applyAlignment="1">
      <alignment horizontal="right"/>
    </xf>
    <xf numFmtId="41" fontId="0" fillId="0" borderId="0" xfId="0" applyNumberFormat="1"/>
    <xf numFmtId="9" fontId="12" fillId="0" borderId="0" xfId="4" applyFont="1" applyAlignment="1">
      <alignment horizontal="center"/>
    </xf>
    <xf numFmtId="0" fontId="18" fillId="0" borderId="0" xfId="0" applyFont="1"/>
    <xf numFmtId="7" fontId="0" fillId="0" borderId="2" xfId="0" applyNumberFormat="1" applyBorder="1"/>
    <xf numFmtId="5" fontId="0" fillId="0" borderId="2" xfId="0" applyNumberFormat="1" applyBorder="1"/>
    <xf numFmtId="1" fontId="11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 applyProtection="1">
      <alignment horizontal="center"/>
      <protection hidden="1"/>
    </xf>
    <xf numFmtId="0" fontId="12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17" fontId="12" fillId="0" borderId="0" xfId="0" applyNumberFormat="1" applyFont="1" applyAlignment="1" applyProtection="1">
      <alignment horizontal="left"/>
      <protection locked="0"/>
    </xf>
    <xf numFmtId="7" fontId="12" fillId="0" borderId="2" xfId="0" applyNumberFormat="1" applyFont="1" applyBorder="1"/>
    <xf numFmtId="1" fontId="11" fillId="0" borderId="0" xfId="0" applyNumberFormat="1" applyFont="1" applyAlignment="1">
      <alignment horizontal="left"/>
    </xf>
    <xf numFmtId="1" fontId="9" fillId="0" borderId="0" xfId="0" applyNumberFormat="1" applyFont="1"/>
    <xf numFmtId="1" fontId="20" fillId="0" borderId="0" xfId="0" applyNumberFormat="1" applyFont="1" applyAlignment="1">
      <alignment horizontal="left"/>
    </xf>
    <xf numFmtId="0" fontId="9" fillId="0" borderId="0" xfId="0" applyFont="1" applyAlignment="1">
      <alignment horizontal="centerContinuous"/>
    </xf>
    <xf numFmtId="37" fontId="0" fillId="0" borderId="0" xfId="0" applyNumberFormat="1" applyAlignment="1">
      <alignment horizontal="right"/>
    </xf>
    <xf numFmtId="37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7" fontId="12" fillId="0" borderId="0" xfId="0" applyNumberFormat="1" applyFont="1" applyAlignment="1" applyProtection="1">
      <alignment horizontal="left"/>
      <protection locked="0"/>
    </xf>
    <xf numFmtId="7" fontId="15" fillId="0" borderId="0" xfId="0" applyNumberFormat="1" applyFont="1" applyAlignment="1">
      <alignment horizontal="right"/>
    </xf>
    <xf numFmtId="7" fontId="12" fillId="0" borderId="0" xfId="0" applyNumberFormat="1" applyFont="1" applyAlignment="1">
      <alignment horizontal="left"/>
    </xf>
    <xf numFmtId="43" fontId="0" fillId="0" borderId="0" xfId="0" applyNumberFormat="1"/>
    <xf numFmtId="4" fontId="12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justify" wrapText="1"/>
    </xf>
    <xf numFmtId="0" fontId="14" fillId="0" borderId="0" xfId="0" applyFont="1"/>
    <xf numFmtId="17" fontId="16" fillId="0" borderId="0" xfId="0" applyNumberFormat="1" applyFont="1" applyAlignment="1">
      <alignment horizontal="left"/>
    </xf>
    <xf numFmtId="7" fontId="14" fillId="0" borderId="0" xfId="0" applyNumberFormat="1" applyFont="1" applyProtection="1">
      <protection hidden="1"/>
    </xf>
    <xf numFmtId="7" fontId="0" fillId="0" borderId="0" xfId="0" applyNumberFormat="1" applyAlignment="1">
      <alignment horizontal="right"/>
    </xf>
    <xf numFmtId="1" fontId="20" fillId="0" borderId="0" xfId="0" quotePrefix="1" applyNumberFormat="1" applyFont="1" applyAlignment="1">
      <alignment horizontal="left"/>
    </xf>
    <xf numFmtId="3" fontId="12" fillId="0" borderId="0" xfId="0" applyNumberFormat="1" applyFont="1"/>
    <xf numFmtId="5" fontId="7" fillId="0" borderId="0" xfId="0" applyNumberFormat="1" applyFont="1"/>
    <xf numFmtId="0" fontId="25" fillId="0" borderId="0" xfId="0" quotePrefix="1" applyFont="1" applyAlignment="1">
      <alignment horizontal="center"/>
    </xf>
    <xf numFmtId="0" fontId="26" fillId="0" borderId="0" xfId="0" applyFont="1"/>
    <xf numFmtId="0" fontId="23" fillId="0" borderId="0" xfId="0" applyFont="1" applyAlignment="1">
      <alignment horizontal="center"/>
    </xf>
    <xf numFmtId="0" fontId="22" fillId="0" borderId="0" xfId="0" applyFont="1"/>
    <xf numFmtId="7" fontId="16" fillId="2" borderId="0" xfId="0" applyNumberFormat="1" applyFont="1" applyFill="1"/>
    <xf numFmtId="7" fontId="0" fillId="2" borderId="0" xfId="0" applyNumberFormat="1" applyFill="1"/>
    <xf numFmtId="17" fontId="16" fillId="0" borderId="0" xfId="0" applyNumberFormat="1" applyFont="1" applyAlignment="1" applyProtection="1">
      <alignment horizontal="left"/>
      <protection locked="0"/>
    </xf>
    <xf numFmtId="2" fontId="22" fillId="0" borderId="0" xfId="0" applyNumberFormat="1" applyFont="1"/>
    <xf numFmtId="2" fontId="0" fillId="0" borderId="0" xfId="0" applyNumberFormat="1"/>
    <xf numFmtId="7" fontId="22" fillId="0" borderId="0" xfId="0" applyNumberFormat="1" applyFont="1"/>
    <xf numFmtId="7" fontId="27" fillId="0" borderId="0" xfId="0" applyNumberFormat="1" applyFont="1"/>
    <xf numFmtId="171" fontId="0" fillId="0" borderId="0" xfId="2" applyNumberFormat="1" applyFont="1" applyBorder="1"/>
    <xf numFmtId="171" fontId="0" fillId="0" borderId="0" xfId="0" applyNumberFormat="1"/>
    <xf numFmtId="7" fontId="24" fillId="0" borderId="0" xfId="2" applyNumberFormat="1" applyFont="1" applyBorder="1"/>
    <xf numFmtId="174" fontId="16" fillId="0" borderId="0" xfId="0" applyNumberFormat="1" applyFont="1" applyAlignment="1" applyProtection="1">
      <alignment horizontal="center"/>
      <protection locked="0"/>
    </xf>
    <xf numFmtId="175" fontId="22" fillId="0" borderId="0" xfId="4" applyNumberFormat="1" applyFont="1" applyFill="1"/>
    <xf numFmtId="175" fontId="22" fillId="0" borderId="0" xfId="1" applyNumberFormat="1" applyFont="1" applyFill="1" applyBorder="1"/>
    <xf numFmtId="175" fontId="7" fillId="0" borderId="0" xfId="4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165" fontId="16" fillId="0" borderId="0" xfId="0" applyNumberFormat="1" applyFont="1" applyAlignment="1">
      <alignment horizontal="right"/>
    </xf>
    <xf numFmtId="7" fontId="29" fillId="0" borderId="0" xfId="0" applyNumberFormat="1" applyFont="1"/>
    <xf numFmtId="165" fontId="29" fillId="0" borderId="0" xfId="0" applyNumberFormat="1" applyFont="1" applyAlignment="1">
      <alignment horizontal="right"/>
    </xf>
    <xf numFmtId="0" fontId="7" fillId="0" borderId="0" xfId="5"/>
    <xf numFmtId="5" fontId="7" fillId="0" borderId="0" xfId="5" applyNumberFormat="1"/>
    <xf numFmtId="165" fontId="16" fillId="0" borderId="0" xfId="5" applyNumberFormat="1" applyFont="1"/>
    <xf numFmtId="5" fontId="16" fillId="0" borderId="0" xfId="5" applyNumberFormat="1" applyFont="1"/>
    <xf numFmtId="1" fontId="16" fillId="0" borderId="0" xfId="5" applyNumberFormat="1" applyFont="1" applyAlignment="1">
      <alignment horizontal="right"/>
    </xf>
    <xf numFmtId="10" fontId="28" fillId="0" borderId="0" xfId="0" applyNumberFormat="1" applyFont="1"/>
    <xf numFmtId="0" fontId="12" fillId="0" borderId="0" xfId="0" applyFont="1" applyProtection="1">
      <protection hidden="1"/>
    </xf>
    <xf numFmtId="0" fontId="12" fillId="0" borderId="0" xfId="0" quotePrefix="1" applyFont="1" applyProtection="1">
      <protection hidden="1"/>
    </xf>
    <xf numFmtId="17" fontId="7" fillId="0" borderId="0" xfId="0" applyNumberFormat="1" applyFont="1"/>
    <xf numFmtId="5" fontId="31" fillId="0" borderId="0" xfId="0" applyNumberFormat="1" applyFont="1" applyAlignment="1">
      <alignment horizontal="right"/>
    </xf>
    <xf numFmtId="7" fontId="7" fillId="0" borderId="0" xfId="5" applyNumberFormat="1"/>
    <xf numFmtId="165" fontId="16" fillId="0" borderId="0" xfId="5" applyNumberFormat="1" applyFont="1" applyAlignment="1">
      <alignment horizontal="right"/>
    </xf>
    <xf numFmtId="7" fontId="7" fillId="0" borderId="0" xfId="0" applyNumberFormat="1" applyFont="1"/>
    <xf numFmtId="164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left"/>
    </xf>
    <xf numFmtId="165" fontId="7" fillId="0" borderId="0" xfId="0" applyNumberFormat="1" applyFont="1"/>
    <xf numFmtId="1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0" fontId="7" fillId="0" borderId="0" xfId="0" applyNumberFormat="1" applyFont="1"/>
    <xf numFmtId="5" fontId="30" fillId="0" borderId="0" xfId="0" applyNumberFormat="1" applyFont="1"/>
    <xf numFmtId="0" fontId="7" fillId="0" borderId="0" xfId="0" applyFont="1" applyAlignment="1">
      <alignment horizontal="center"/>
    </xf>
    <xf numFmtId="39" fontId="7" fillId="0" borderId="0" xfId="5" applyNumberFormat="1"/>
    <xf numFmtId="0" fontId="21" fillId="0" borderId="0" xfId="0" applyFont="1" applyAlignment="1">
      <alignment horizontal="center"/>
    </xf>
    <xf numFmtId="0" fontId="29" fillId="0" borderId="0" xfId="0" applyFont="1"/>
    <xf numFmtId="10" fontId="7" fillId="0" borderId="0" xfId="5" applyNumberFormat="1"/>
    <xf numFmtId="0" fontId="7" fillId="0" borderId="0" xfId="0" applyFont="1" applyProtection="1">
      <protection hidden="1"/>
    </xf>
    <xf numFmtId="7" fontId="0" fillId="0" borderId="0" xfId="0" applyNumberFormat="1" applyFill="1"/>
    <xf numFmtId="14" fontId="16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177" fontId="0" fillId="0" borderId="0" xfId="54" applyNumberFormat="1" applyFont="1" applyFill="1" applyBorder="1" applyAlignment="1">
      <alignment horizontal="center"/>
    </xf>
    <xf numFmtId="0" fontId="0" fillId="0" borderId="0" xfId="0" applyFill="1"/>
    <xf numFmtId="3" fontId="16" fillId="0" borderId="0" xfId="5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0" fillId="0" borderId="0" xfId="0" applyNumberFormat="1"/>
    <xf numFmtId="5" fontId="16" fillId="0" borderId="0" xfId="1" applyNumberFormat="1" applyFont="1" applyFill="1" applyBorder="1"/>
    <xf numFmtId="5" fontId="16" fillId="0" borderId="0" xfId="0" applyNumberFormat="1" applyFont="1" applyFill="1"/>
    <xf numFmtId="7" fontId="29" fillId="0" borderId="0" xfId="0" applyNumberFormat="1" applyFont="1" applyFill="1"/>
    <xf numFmtId="7" fontId="29" fillId="0" borderId="0" xfId="5" applyNumberFormat="1" applyFont="1" applyFill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7" fillId="0" borderId="0" xfId="0" applyNumberFormat="1" applyFont="1" applyFill="1" applyAlignment="1">
      <alignment horizontal="right"/>
    </xf>
    <xf numFmtId="5" fontId="7" fillId="0" borderId="0" xfId="1" applyNumberFormat="1" applyFont="1" applyFill="1" applyBorder="1"/>
    <xf numFmtId="5" fontId="7" fillId="0" borderId="0" xfId="5" applyNumberFormat="1" applyFont="1"/>
    <xf numFmtId="5" fontId="7" fillId="0" borderId="0" xfId="0" applyNumberFormat="1" applyFont="1" applyFill="1"/>
    <xf numFmtId="39" fontId="7" fillId="0" borderId="0" xfId="0" applyNumberFormat="1" applyFont="1"/>
    <xf numFmtId="17" fontId="7" fillId="0" borderId="0" xfId="0" applyNumberFormat="1" applyFont="1" applyAlignment="1" applyProtection="1">
      <alignment horizontal="left"/>
      <protection locked="0"/>
    </xf>
    <xf numFmtId="165" fontId="7" fillId="0" borderId="0" xfId="0" applyNumberFormat="1" applyFont="1" applyFill="1"/>
    <xf numFmtId="39" fontId="0" fillId="0" borderId="0" xfId="0" applyNumberFormat="1" applyFill="1"/>
    <xf numFmtId="7" fontId="7" fillId="0" borderId="0" xfId="0" applyNumberFormat="1" applyFont="1" applyFill="1"/>
    <xf numFmtId="165" fontId="7" fillId="0" borderId="0" xfId="0" applyNumberFormat="1" applyFont="1" applyFill="1" applyAlignment="1">
      <alignment horizontal="right"/>
    </xf>
    <xf numFmtId="7" fontId="7" fillId="0" borderId="0" xfId="0" applyNumberFormat="1" applyFont="1" applyFill="1" applyAlignment="1">
      <alignment horizontal="right"/>
    </xf>
    <xf numFmtId="0" fontId="14" fillId="0" borderId="0" xfId="3" applyFont="1" applyFill="1" applyAlignment="1" applyProtection="1"/>
    <xf numFmtId="7" fontId="7" fillId="0" borderId="0" xfId="5" applyNumberFormat="1" applyFont="1" applyFill="1"/>
  </cellXfs>
  <cellStyles count="428">
    <cellStyle name="20% - Accent1" xfId="23" builtinId="30" customBuiltin="1"/>
    <cellStyle name="20% - Accent1 2" xfId="68" xr:uid="{DB7CDE18-1580-4226-B592-26F2AC0C4DBE}"/>
    <cellStyle name="20% - Accent1 2 2" xfId="164" xr:uid="{D9F24962-21CA-40D0-ABE9-8D9AABAE67FE}"/>
    <cellStyle name="20% - Accent1 2 2 2" xfId="356" xr:uid="{1FFF4083-E2AA-461B-9AA2-E03CE87583ED}"/>
    <cellStyle name="20% - Accent1 2 3" xfId="260" xr:uid="{9DBFB3BC-DEA9-41FB-B22B-82B0EA0C072E}"/>
    <cellStyle name="20% - Accent1 3" xfId="98" xr:uid="{9E17CE90-06B4-4606-B355-0B95ADA8DB68}"/>
    <cellStyle name="20% - Accent1 3 2" xfId="194" xr:uid="{DE0EFC84-F804-44BE-A68C-1326EFEBB6E1}"/>
    <cellStyle name="20% - Accent1 3 2 2" xfId="386" xr:uid="{A1886099-CFE9-42C6-B5A1-10BFB25CB520}"/>
    <cellStyle name="20% - Accent1 3 3" xfId="290" xr:uid="{9AC6918B-9E67-4365-B73E-CD09518AAB49}"/>
    <cellStyle name="20% - Accent1 4" xfId="122" xr:uid="{D5FBE8BD-A2F4-45CE-AA8A-33F254B8119B}"/>
    <cellStyle name="20% - Accent1 4 2" xfId="218" xr:uid="{995C0ACC-4B04-4071-BE9F-3D155CEC7F73}"/>
    <cellStyle name="20% - Accent1 4 2 2" xfId="410" xr:uid="{9E21FE1C-B691-4C56-BF6D-B1DB58A04E4A}"/>
    <cellStyle name="20% - Accent1 4 3" xfId="314" xr:uid="{92BF66DF-72B6-4CF7-8190-248B4E45EA17}"/>
    <cellStyle name="20% - Accent1 5" xfId="140" xr:uid="{7C82FBC4-8DBC-41C8-A710-13EC07599EF7}"/>
    <cellStyle name="20% - Accent1 5 2" xfId="332" xr:uid="{04ABA8E5-C662-4239-8C39-C1C96247D2CB}"/>
    <cellStyle name="20% - Accent1 6" xfId="236" xr:uid="{8D8748EC-91B1-448D-866B-FD4066F59457}"/>
    <cellStyle name="20% - Accent2" xfId="27" builtinId="34" customBuiltin="1"/>
    <cellStyle name="20% - Accent2 2" xfId="71" xr:uid="{1248DD76-8BA7-4E38-B250-9EBC23C7029D}"/>
    <cellStyle name="20% - Accent2 2 2" xfId="167" xr:uid="{582D8CE8-C0CF-4CCF-B32E-9EF458C24936}"/>
    <cellStyle name="20% - Accent2 2 2 2" xfId="359" xr:uid="{485805AE-8A2A-4EC4-8D5B-FF8FD0C379D4}"/>
    <cellStyle name="20% - Accent2 2 3" xfId="263" xr:uid="{627B0A87-98C5-4723-AC6D-1E17A6B765AD}"/>
    <cellStyle name="20% - Accent2 3" xfId="101" xr:uid="{E9004154-DEA0-4B24-9877-CE3EA0BD96C1}"/>
    <cellStyle name="20% - Accent2 3 2" xfId="197" xr:uid="{EF8CE689-8722-4731-A105-53B2B0660A0C}"/>
    <cellStyle name="20% - Accent2 3 2 2" xfId="389" xr:uid="{B6CABC91-3BA1-42A4-A47D-66AC843E8F62}"/>
    <cellStyle name="20% - Accent2 3 3" xfId="293" xr:uid="{5AAF6037-62DF-45A3-AC43-14B09DE179F1}"/>
    <cellStyle name="20% - Accent2 4" xfId="125" xr:uid="{099756DF-CC6D-457C-9FDF-FAD575B48017}"/>
    <cellStyle name="20% - Accent2 4 2" xfId="221" xr:uid="{BB876FDC-A3D9-4EB5-B895-FAEFD39B5A61}"/>
    <cellStyle name="20% - Accent2 4 2 2" xfId="413" xr:uid="{B9CA7F5C-801E-437D-8AE2-1919BC4CDD46}"/>
    <cellStyle name="20% - Accent2 4 3" xfId="317" xr:uid="{44370047-ED20-47BC-8A7B-43A8F31046E2}"/>
    <cellStyle name="20% - Accent2 5" xfId="143" xr:uid="{46E0E3A3-5342-47D8-83FB-ADF3AAFF513E}"/>
    <cellStyle name="20% - Accent2 5 2" xfId="335" xr:uid="{3C22C0C7-1854-4417-A583-BF188BDB7CB8}"/>
    <cellStyle name="20% - Accent2 6" xfId="239" xr:uid="{2E93FBC4-3881-403F-8D87-57993A281C7B}"/>
    <cellStyle name="20% - Accent3" xfId="31" builtinId="38" customBuiltin="1"/>
    <cellStyle name="20% - Accent3 2" xfId="74" xr:uid="{E11038F9-653A-4091-A606-87F09A4CD7AA}"/>
    <cellStyle name="20% - Accent3 2 2" xfId="170" xr:uid="{F650AB66-1D0F-4CB9-BE61-60CFB06B9B2E}"/>
    <cellStyle name="20% - Accent3 2 2 2" xfId="362" xr:uid="{45D4C794-B08E-4018-9285-6C32DD638833}"/>
    <cellStyle name="20% - Accent3 2 3" xfId="266" xr:uid="{AD97DCAE-F77B-4B04-9B04-85AFC0842F33}"/>
    <cellStyle name="20% - Accent3 3" xfId="104" xr:uid="{BBB93B23-86E3-468C-9AAE-E9F2C302603E}"/>
    <cellStyle name="20% - Accent3 3 2" xfId="200" xr:uid="{C1B5CBF6-952C-4396-9D91-054802266E56}"/>
    <cellStyle name="20% - Accent3 3 2 2" xfId="392" xr:uid="{FCB0E73B-831B-40A3-ACBD-A629FB7A51DF}"/>
    <cellStyle name="20% - Accent3 3 3" xfId="296" xr:uid="{23998113-F26E-47E3-B9EE-60CE1F0E0250}"/>
    <cellStyle name="20% - Accent3 4" xfId="128" xr:uid="{9666AEB8-8DEA-4481-9190-805192A59874}"/>
    <cellStyle name="20% - Accent3 4 2" xfId="224" xr:uid="{7BCC9877-2637-4E77-8C42-AA00F5768A43}"/>
    <cellStyle name="20% - Accent3 4 2 2" xfId="416" xr:uid="{4B6A7127-56B1-455F-AE1D-E447104EE478}"/>
    <cellStyle name="20% - Accent3 4 3" xfId="320" xr:uid="{3A8BE972-CC09-47D5-B7E9-0AED41B24E6C}"/>
    <cellStyle name="20% - Accent3 5" xfId="146" xr:uid="{BE607DE0-E7DE-4980-8ABE-1ED8BB34D31A}"/>
    <cellStyle name="20% - Accent3 5 2" xfId="338" xr:uid="{C16FE3B6-992C-48C2-B162-4979729D7673}"/>
    <cellStyle name="20% - Accent3 6" xfId="242" xr:uid="{408CC1BD-13EE-40A3-A4A0-092D6DF90E6F}"/>
    <cellStyle name="20% - Accent4" xfId="35" builtinId="42" customBuiltin="1"/>
    <cellStyle name="20% - Accent4 2" xfId="77" xr:uid="{9B542B27-BACD-4E6D-8825-ABC45DAA20A7}"/>
    <cellStyle name="20% - Accent4 2 2" xfId="173" xr:uid="{FA2FEF18-8C05-41BC-B76E-F7CC6B8B3C61}"/>
    <cellStyle name="20% - Accent4 2 2 2" xfId="365" xr:uid="{FF271654-F950-4996-AC83-4B8730C18B70}"/>
    <cellStyle name="20% - Accent4 2 3" xfId="269" xr:uid="{0DD6375E-EB78-45A4-8725-941C24635B83}"/>
    <cellStyle name="20% - Accent4 3" xfId="107" xr:uid="{B7C7B595-3CDD-4EAD-9A3A-2EB41C4CF5AD}"/>
    <cellStyle name="20% - Accent4 3 2" xfId="203" xr:uid="{BFD7AEC5-B263-44AB-8EE3-8AEDB6E21597}"/>
    <cellStyle name="20% - Accent4 3 2 2" xfId="395" xr:uid="{F1F48CCF-C3CE-450B-AE0C-62EF2082E811}"/>
    <cellStyle name="20% - Accent4 3 3" xfId="299" xr:uid="{276C6198-0DCA-466B-BB2D-31034E4532AB}"/>
    <cellStyle name="20% - Accent4 4" xfId="131" xr:uid="{C4E7A887-1FE1-41F8-A58E-F1FBF5F8B769}"/>
    <cellStyle name="20% - Accent4 4 2" xfId="227" xr:uid="{B2F873C0-B9C9-433B-9314-C4EF6A095852}"/>
    <cellStyle name="20% - Accent4 4 2 2" xfId="419" xr:uid="{8BBE8A22-ADF6-4F1C-A372-C41328D6ECEC}"/>
    <cellStyle name="20% - Accent4 4 3" xfId="323" xr:uid="{AD85DCCF-6B49-4336-9208-98CCB2BF2EA0}"/>
    <cellStyle name="20% - Accent4 5" xfId="149" xr:uid="{3D178E54-3A3E-42A5-BB91-44C8483AD1E8}"/>
    <cellStyle name="20% - Accent4 5 2" xfId="341" xr:uid="{2685AE1D-1BBC-4690-9853-042047C5AE52}"/>
    <cellStyle name="20% - Accent4 6" xfId="245" xr:uid="{276649C2-4BB3-461D-968E-5A45D46DD906}"/>
    <cellStyle name="20% - Accent5" xfId="39" builtinId="46" customBuiltin="1"/>
    <cellStyle name="20% - Accent5 2" xfId="80" xr:uid="{BED07A75-74F0-4EE5-A0CE-ED87929C8773}"/>
    <cellStyle name="20% - Accent5 2 2" xfId="176" xr:uid="{72A16E55-B5E8-4969-AD2D-921FDC267302}"/>
    <cellStyle name="20% - Accent5 2 2 2" xfId="368" xr:uid="{9E23FF70-ECAC-43F3-AF85-9C3B40B7E8B5}"/>
    <cellStyle name="20% - Accent5 2 3" xfId="272" xr:uid="{A4CB409D-CC2F-464B-B234-E644E0FC1B04}"/>
    <cellStyle name="20% - Accent5 3" xfId="110" xr:uid="{FC1611CA-E1FC-4841-ABF3-82665DBF4EA0}"/>
    <cellStyle name="20% - Accent5 3 2" xfId="206" xr:uid="{C5B4E3E5-12BB-4660-B028-BC5CE744A4BC}"/>
    <cellStyle name="20% - Accent5 3 2 2" xfId="398" xr:uid="{3E335D87-CB2A-410B-AE49-BB7B152AFC90}"/>
    <cellStyle name="20% - Accent5 3 3" xfId="302" xr:uid="{B91CE5B9-BFC2-425E-9F77-A084DD91B695}"/>
    <cellStyle name="20% - Accent5 4" xfId="134" xr:uid="{DA820D42-04B9-4F97-A64B-5A489441CB3A}"/>
    <cellStyle name="20% - Accent5 4 2" xfId="230" xr:uid="{C1CC1573-A7A8-4F12-A8F2-90869336FE2D}"/>
    <cellStyle name="20% - Accent5 4 2 2" xfId="422" xr:uid="{B0E7DF1B-B153-450B-AB11-48CBE1304AD7}"/>
    <cellStyle name="20% - Accent5 4 3" xfId="326" xr:uid="{243939C1-5353-4B0B-9B14-DBAA5390D001}"/>
    <cellStyle name="20% - Accent5 5" xfId="152" xr:uid="{9D0E138B-80F1-4DB2-B7C4-B80D27642821}"/>
    <cellStyle name="20% - Accent5 5 2" xfId="344" xr:uid="{8207D273-CD9C-4C6C-BA36-CE58A459FFB5}"/>
    <cellStyle name="20% - Accent5 6" xfId="248" xr:uid="{D1FEF5E0-E91A-4853-987B-84A3131CD5F4}"/>
    <cellStyle name="20% - Accent6" xfId="43" builtinId="50" customBuiltin="1"/>
    <cellStyle name="20% - Accent6 2" xfId="83" xr:uid="{F1E783F2-1AC9-4EBB-9196-5AB2F4DA64FA}"/>
    <cellStyle name="20% - Accent6 2 2" xfId="179" xr:uid="{9B60BF2F-0370-48FA-88CB-E21BC162F7ED}"/>
    <cellStyle name="20% - Accent6 2 2 2" xfId="371" xr:uid="{524EC708-C5AA-45C3-B9AB-CCB64DDD29EF}"/>
    <cellStyle name="20% - Accent6 2 3" xfId="275" xr:uid="{97EC76DB-CD4F-4AA6-934B-801EA10A84C1}"/>
    <cellStyle name="20% - Accent6 3" xfId="113" xr:uid="{A47B0BD3-1F4D-49D1-8F30-6A470DD3D13A}"/>
    <cellStyle name="20% - Accent6 3 2" xfId="209" xr:uid="{628B749A-F7F5-4FF4-BD2F-7F705DFC7BDC}"/>
    <cellStyle name="20% - Accent6 3 2 2" xfId="401" xr:uid="{AC248AF6-CE58-470F-B401-D1942C8E50F6}"/>
    <cellStyle name="20% - Accent6 3 3" xfId="305" xr:uid="{9C96A769-8D63-4AE4-85C6-D5DD03B51686}"/>
    <cellStyle name="20% - Accent6 4" xfId="137" xr:uid="{74480A85-FFBD-447A-A121-6687A7B383B8}"/>
    <cellStyle name="20% - Accent6 4 2" xfId="233" xr:uid="{C998E946-95F4-4D96-B82F-868451805D07}"/>
    <cellStyle name="20% - Accent6 4 2 2" xfId="425" xr:uid="{0CB59215-2C0F-4489-9A73-81E4560E703E}"/>
    <cellStyle name="20% - Accent6 4 3" xfId="329" xr:uid="{FC7B2D40-2E6B-4535-A163-42A2A24003CB}"/>
    <cellStyle name="20% - Accent6 5" xfId="155" xr:uid="{DB188C2B-D3A1-46D1-BCA5-029DFFE24CF7}"/>
    <cellStyle name="20% - Accent6 5 2" xfId="347" xr:uid="{E1CB8CFD-8DD1-4E2A-961C-1185F5F81383}"/>
    <cellStyle name="20% - Accent6 6" xfId="251" xr:uid="{ED3566C2-156F-4FE0-A0E9-EB922D8C8CE1}"/>
    <cellStyle name="40% - Accent1" xfId="24" builtinId="31" customBuiltin="1"/>
    <cellStyle name="40% - Accent1 2" xfId="69" xr:uid="{A44E336C-F5B5-4A41-8535-806A8042E33F}"/>
    <cellStyle name="40% - Accent1 2 2" xfId="165" xr:uid="{9926638E-F1F9-45DD-A15E-1E0D735DFA3A}"/>
    <cellStyle name="40% - Accent1 2 2 2" xfId="357" xr:uid="{15D6D79A-3E31-4D82-9F9C-0CC96736F0BA}"/>
    <cellStyle name="40% - Accent1 2 3" xfId="261" xr:uid="{98537186-E9ED-45A2-AE14-B6D2A20BD55E}"/>
    <cellStyle name="40% - Accent1 3" xfId="99" xr:uid="{BC5D0491-89DC-4BDA-B573-7BC301CF0BB0}"/>
    <cellStyle name="40% - Accent1 3 2" xfId="195" xr:uid="{8F167D9C-BD13-40C5-AD03-BD2E523E5DBA}"/>
    <cellStyle name="40% - Accent1 3 2 2" xfId="387" xr:uid="{39C4699F-46AE-40F2-9BE8-E5FE3C259176}"/>
    <cellStyle name="40% - Accent1 3 3" xfId="291" xr:uid="{0EC75708-B0B2-4E3E-885B-6302F9E3FCAC}"/>
    <cellStyle name="40% - Accent1 4" xfId="123" xr:uid="{D57637E7-29F0-49B6-8B51-27013870B156}"/>
    <cellStyle name="40% - Accent1 4 2" xfId="219" xr:uid="{C9E224DB-1F82-466C-BCA2-4F6BAB15117C}"/>
    <cellStyle name="40% - Accent1 4 2 2" xfId="411" xr:uid="{FCF11CFF-5613-4F76-B5DF-7D80CA58ADB7}"/>
    <cellStyle name="40% - Accent1 4 3" xfId="315" xr:uid="{C5BEB032-434C-4BDD-81FF-28B71C73349C}"/>
    <cellStyle name="40% - Accent1 5" xfId="141" xr:uid="{01A70BDD-9FF4-4302-BDDF-9FABCBC48719}"/>
    <cellStyle name="40% - Accent1 5 2" xfId="333" xr:uid="{4B17A3C4-922D-4FB7-BD99-1B74E87E84DB}"/>
    <cellStyle name="40% - Accent1 6" xfId="237" xr:uid="{C08DF972-1E7A-409A-8431-16DBA72060E4}"/>
    <cellStyle name="40% - Accent2" xfId="28" builtinId="35" customBuiltin="1"/>
    <cellStyle name="40% - Accent2 2" xfId="72" xr:uid="{3038A88E-B8B0-4E83-8010-8CB779CF9894}"/>
    <cellStyle name="40% - Accent2 2 2" xfId="168" xr:uid="{B3614137-0CBC-4118-BACE-776072133F9E}"/>
    <cellStyle name="40% - Accent2 2 2 2" xfId="360" xr:uid="{10213794-ED9C-462A-993B-6F97B45A05A4}"/>
    <cellStyle name="40% - Accent2 2 3" xfId="264" xr:uid="{2ABFB320-B545-4E5B-A7AC-B8C50971F13E}"/>
    <cellStyle name="40% - Accent2 3" xfId="102" xr:uid="{43EB4ECE-686A-42FF-91B9-01AC7D31FF0F}"/>
    <cellStyle name="40% - Accent2 3 2" xfId="198" xr:uid="{AA15EB34-9094-4B26-8806-31D9DD697A65}"/>
    <cellStyle name="40% - Accent2 3 2 2" xfId="390" xr:uid="{FF7084A7-7A58-45AC-8D62-1582090CC7FB}"/>
    <cellStyle name="40% - Accent2 3 3" xfId="294" xr:uid="{F46D3A54-5025-4A3F-BE4F-94EA2D4419C4}"/>
    <cellStyle name="40% - Accent2 4" xfId="126" xr:uid="{C57479EB-3477-4737-97C1-3FBC8BBA8A04}"/>
    <cellStyle name="40% - Accent2 4 2" xfId="222" xr:uid="{3EC09A89-DD77-4066-9AD5-E80F21B58C23}"/>
    <cellStyle name="40% - Accent2 4 2 2" xfId="414" xr:uid="{81AC0F8A-C6F7-4E4F-9686-76FF722F8329}"/>
    <cellStyle name="40% - Accent2 4 3" xfId="318" xr:uid="{11974408-5A29-4EE2-AD6A-D944A33D1DD7}"/>
    <cellStyle name="40% - Accent2 5" xfId="144" xr:uid="{CA7FC1DC-3BC2-4925-907A-091E4FA135FF}"/>
    <cellStyle name="40% - Accent2 5 2" xfId="336" xr:uid="{EFC3E6E1-6132-44E3-A312-E0B6CF0D3A44}"/>
    <cellStyle name="40% - Accent2 6" xfId="240" xr:uid="{C6D3452A-91CB-45DB-BF2F-B0C0F74F127E}"/>
    <cellStyle name="40% - Accent3" xfId="32" builtinId="39" customBuiltin="1"/>
    <cellStyle name="40% - Accent3 2" xfId="75" xr:uid="{34D7D66F-DDA9-4896-8CB9-BD217C0FDDDD}"/>
    <cellStyle name="40% - Accent3 2 2" xfId="171" xr:uid="{1C041B91-E473-4E77-A325-DFFC697C4C13}"/>
    <cellStyle name="40% - Accent3 2 2 2" xfId="363" xr:uid="{EF2343A7-5451-49FA-B557-297CFD0A9065}"/>
    <cellStyle name="40% - Accent3 2 3" xfId="267" xr:uid="{C7541A7E-B0AA-4FC2-8BB5-4D0DF3C63761}"/>
    <cellStyle name="40% - Accent3 3" xfId="105" xr:uid="{4D8C234D-62C3-4242-8410-960E4981C945}"/>
    <cellStyle name="40% - Accent3 3 2" xfId="201" xr:uid="{E796F645-CC2A-49A4-9F2C-D12A5D67F241}"/>
    <cellStyle name="40% - Accent3 3 2 2" xfId="393" xr:uid="{12675656-EE8C-4DD4-9AA6-1B62404856E6}"/>
    <cellStyle name="40% - Accent3 3 3" xfId="297" xr:uid="{0909B115-BAE1-4726-A110-EA6FF17C4011}"/>
    <cellStyle name="40% - Accent3 4" xfId="129" xr:uid="{C7F19E58-752E-4AE7-BE7A-0424DAD2ACB7}"/>
    <cellStyle name="40% - Accent3 4 2" xfId="225" xr:uid="{6CA9D849-F76D-417E-9B3A-32F0C5C76721}"/>
    <cellStyle name="40% - Accent3 4 2 2" xfId="417" xr:uid="{5133959E-EEE3-4F57-B4D2-F3869B778720}"/>
    <cellStyle name="40% - Accent3 4 3" xfId="321" xr:uid="{5238D419-6F2E-46DD-A6BC-BC09055136FE}"/>
    <cellStyle name="40% - Accent3 5" xfId="147" xr:uid="{85CEF7F5-2199-4825-A275-A8FEC83705F8}"/>
    <cellStyle name="40% - Accent3 5 2" xfId="339" xr:uid="{342112AB-8374-4B8C-AE48-399BE81A9073}"/>
    <cellStyle name="40% - Accent3 6" xfId="243" xr:uid="{0229E548-7E87-4D36-B0EE-C0EB18118F3A}"/>
    <cellStyle name="40% - Accent4" xfId="36" builtinId="43" customBuiltin="1"/>
    <cellStyle name="40% - Accent4 2" xfId="78" xr:uid="{E5D8D9FF-6A4F-4CD4-90A7-8AE4C7B85C79}"/>
    <cellStyle name="40% - Accent4 2 2" xfId="174" xr:uid="{1D371382-F524-49B3-8847-3ACAC2F3DFC9}"/>
    <cellStyle name="40% - Accent4 2 2 2" xfId="366" xr:uid="{76348E3B-3DFD-4E52-8D33-65E4523059B6}"/>
    <cellStyle name="40% - Accent4 2 3" xfId="270" xr:uid="{0F193E71-4989-4010-84AB-5149D92D211D}"/>
    <cellStyle name="40% - Accent4 3" xfId="108" xr:uid="{BB083587-4FF8-4652-98F8-9048572C4151}"/>
    <cellStyle name="40% - Accent4 3 2" xfId="204" xr:uid="{C3DC31A7-42D0-464F-92CD-C95E6C1139BD}"/>
    <cellStyle name="40% - Accent4 3 2 2" xfId="396" xr:uid="{D53B20BE-50E7-4E93-BF47-752555FD0626}"/>
    <cellStyle name="40% - Accent4 3 3" xfId="300" xr:uid="{91D2C1A2-6506-401E-BDF3-D9CC463929BF}"/>
    <cellStyle name="40% - Accent4 4" xfId="132" xr:uid="{B794DF14-DAFB-4F44-B00B-D59689E11A7F}"/>
    <cellStyle name="40% - Accent4 4 2" xfId="228" xr:uid="{B114CD3E-BFC4-4352-A2FF-61CE8AD9DF3A}"/>
    <cellStyle name="40% - Accent4 4 2 2" xfId="420" xr:uid="{A5CA031C-F50A-496E-BFF4-3FCB5C0C18BD}"/>
    <cellStyle name="40% - Accent4 4 3" xfId="324" xr:uid="{B4978617-1B06-4BA5-8AE2-A23E7713DFED}"/>
    <cellStyle name="40% - Accent4 5" xfId="150" xr:uid="{17CA1648-701D-4833-BD0F-9846FC8638D3}"/>
    <cellStyle name="40% - Accent4 5 2" xfId="342" xr:uid="{EEA18E03-04BA-405F-9205-0383B4E946B8}"/>
    <cellStyle name="40% - Accent4 6" xfId="246" xr:uid="{8B9F217D-F042-4FC6-86B5-DF8EFA6A7CEC}"/>
    <cellStyle name="40% - Accent5" xfId="40" builtinId="47" customBuiltin="1"/>
    <cellStyle name="40% - Accent5 2" xfId="81" xr:uid="{DA4886DB-944C-4E5D-848F-82FC8ACD6C7C}"/>
    <cellStyle name="40% - Accent5 2 2" xfId="177" xr:uid="{F2C6A6EA-746E-4747-A159-6276C934F106}"/>
    <cellStyle name="40% - Accent5 2 2 2" xfId="369" xr:uid="{0E6FB8DB-EEB9-42E9-B61E-2FCDA09B4629}"/>
    <cellStyle name="40% - Accent5 2 3" xfId="273" xr:uid="{000733A4-27A1-4A5E-B716-3464C5500DA1}"/>
    <cellStyle name="40% - Accent5 3" xfId="111" xr:uid="{CF391211-3791-476B-9142-7A7B85B9208E}"/>
    <cellStyle name="40% - Accent5 3 2" xfId="207" xr:uid="{399CF203-3CDE-4464-A01B-1F2FCFBE7FE4}"/>
    <cellStyle name="40% - Accent5 3 2 2" xfId="399" xr:uid="{8859FBD8-F97B-42F5-8870-5C8216A1480C}"/>
    <cellStyle name="40% - Accent5 3 3" xfId="303" xr:uid="{AFA1A675-D961-4543-91F4-1E682761FDA7}"/>
    <cellStyle name="40% - Accent5 4" xfId="135" xr:uid="{254AA822-A43C-4359-A05A-C82A000B3B4D}"/>
    <cellStyle name="40% - Accent5 4 2" xfId="231" xr:uid="{6CECCD1B-4A13-44A1-8B08-D510FC605977}"/>
    <cellStyle name="40% - Accent5 4 2 2" xfId="423" xr:uid="{5FC9986F-6D44-44B8-84F3-85131041FC0B}"/>
    <cellStyle name="40% - Accent5 4 3" xfId="327" xr:uid="{71FDB181-DD47-4606-827A-3D7C47D8AD49}"/>
    <cellStyle name="40% - Accent5 5" xfId="153" xr:uid="{3AA5107B-90AE-4F4F-8CEB-95CD07BADB19}"/>
    <cellStyle name="40% - Accent5 5 2" xfId="345" xr:uid="{7C727CC2-F857-4303-9953-5EC927508DF7}"/>
    <cellStyle name="40% - Accent5 6" xfId="249" xr:uid="{335B9F53-47BF-45FF-A644-A0968E45E299}"/>
    <cellStyle name="40% - Accent6" xfId="44" builtinId="51" customBuiltin="1"/>
    <cellStyle name="40% - Accent6 2" xfId="84" xr:uid="{36705D4A-94F4-49DD-BF1F-18B594ABF8C0}"/>
    <cellStyle name="40% - Accent6 2 2" xfId="180" xr:uid="{50EE1ABF-9CB9-4AA1-9312-94B1EF90149A}"/>
    <cellStyle name="40% - Accent6 2 2 2" xfId="372" xr:uid="{F5764DC4-EEE1-43B0-A3B2-64AB602E68AE}"/>
    <cellStyle name="40% - Accent6 2 3" xfId="276" xr:uid="{8FA399D8-219E-460B-935F-3FCCF51C6AA4}"/>
    <cellStyle name="40% - Accent6 3" xfId="114" xr:uid="{9E27AC28-15BD-4B45-B5D4-16A576283D13}"/>
    <cellStyle name="40% - Accent6 3 2" xfId="210" xr:uid="{98CE1DAC-269C-47ED-BEE8-71A6E319081E}"/>
    <cellStyle name="40% - Accent6 3 2 2" xfId="402" xr:uid="{63291C14-89C7-4797-B24F-6BED8520BAED}"/>
    <cellStyle name="40% - Accent6 3 3" xfId="306" xr:uid="{A8F9F272-31ED-4819-917B-E70615AAB66B}"/>
    <cellStyle name="40% - Accent6 4" xfId="138" xr:uid="{BF576CB6-3D79-403F-95C4-97951DDB2775}"/>
    <cellStyle name="40% - Accent6 4 2" xfId="234" xr:uid="{D4C0000E-5F87-421F-AD42-2542F6395630}"/>
    <cellStyle name="40% - Accent6 4 2 2" xfId="426" xr:uid="{7FC8F0B9-D5E7-47F6-B26B-9B059BF0A326}"/>
    <cellStyle name="40% - Accent6 4 3" xfId="330" xr:uid="{BE35A9EF-A5D8-4290-8E81-25D761A36EA1}"/>
    <cellStyle name="40% - Accent6 5" xfId="156" xr:uid="{52DBF7CF-C1F1-47E5-898A-4C51731D4F91}"/>
    <cellStyle name="40% - Accent6 5 2" xfId="348" xr:uid="{613BD343-639D-4511-86C9-19F33141498B}"/>
    <cellStyle name="40% - Accent6 6" xfId="252" xr:uid="{A1ED4017-5712-495D-B9F4-E19EBCE27B85}"/>
    <cellStyle name="60% - Accent1" xfId="25" builtinId="32" customBuiltin="1"/>
    <cellStyle name="60% - Accent1 2" xfId="70" xr:uid="{197B94B3-86ED-49EA-8CA2-6806438622A0}"/>
    <cellStyle name="60% - Accent1 2 2" xfId="166" xr:uid="{173F2824-75BD-44D1-9E23-FE416C506E10}"/>
    <cellStyle name="60% - Accent1 2 2 2" xfId="358" xr:uid="{BF86FB7A-6631-46BD-AB45-E2C23FF3ABC1}"/>
    <cellStyle name="60% - Accent1 2 3" xfId="262" xr:uid="{F44D0878-C995-40DD-9846-FD03FF2B36E8}"/>
    <cellStyle name="60% - Accent1 3" xfId="100" xr:uid="{4A5FA1D6-D807-4D74-A4E1-0911A8F6ACBE}"/>
    <cellStyle name="60% - Accent1 3 2" xfId="196" xr:uid="{75BB89CE-B1D5-4856-B992-256D1D4D4084}"/>
    <cellStyle name="60% - Accent1 3 2 2" xfId="388" xr:uid="{4FD787AD-6FEA-4A77-A60A-00E6EF1FD550}"/>
    <cellStyle name="60% - Accent1 3 3" xfId="292" xr:uid="{1C2626D1-1CD9-4CD0-A2AA-5A92775960B5}"/>
    <cellStyle name="60% - Accent1 4" xfId="124" xr:uid="{A2E38D71-E707-4E52-8EC0-C1D9E7A008BA}"/>
    <cellStyle name="60% - Accent1 4 2" xfId="220" xr:uid="{08DB1F6B-8B51-46F8-B25A-31638ECCFDD1}"/>
    <cellStyle name="60% - Accent1 4 2 2" xfId="412" xr:uid="{9EE8D3F5-1382-478B-8281-00B2935F7374}"/>
    <cellStyle name="60% - Accent1 4 3" xfId="316" xr:uid="{A4A679A5-F4D5-4614-BEE9-9D6AE189754C}"/>
    <cellStyle name="60% - Accent1 5" xfId="142" xr:uid="{1C847380-DD96-4926-B236-4BC2B1264428}"/>
    <cellStyle name="60% - Accent1 5 2" xfId="334" xr:uid="{A0E100B9-93C2-4E5C-8B52-7C5B4C49433B}"/>
    <cellStyle name="60% - Accent1 6" xfId="238" xr:uid="{5E5E384E-F044-4268-8BF6-760C96CB9F3C}"/>
    <cellStyle name="60% - Accent2" xfId="29" builtinId="36" customBuiltin="1"/>
    <cellStyle name="60% - Accent2 2" xfId="73" xr:uid="{53B0F56C-F817-481E-BC27-10E0DFB924AE}"/>
    <cellStyle name="60% - Accent2 2 2" xfId="169" xr:uid="{58F19849-90E2-4322-BDD3-2677322A6A83}"/>
    <cellStyle name="60% - Accent2 2 2 2" xfId="361" xr:uid="{B923E20D-5F32-4552-86A7-53F9AAD96DE2}"/>
    <cellStyle name="60% - Accent2 2 3" xfId="265" xr:uid="{B3AC9EF3-B22D-4EE9-82A6-A595D1F828C8}"/>
    <cellStyle name="60% - Accent2 3" xfId="103" xr:uid="{2069720D-6E22-4011-8A9F-241C94F61388}"/>
    <cellStyle name="60% - Accent2 3 2" xfId="199" xr:uid="{0E31F78C-A906-4EC1-AEB2-517DB7143157}"/>
    <cellStyle name="60% - Accent2 3 2 2" xfId="391" xr:uid="{569E322C-7B6A-4575-AAF9-891CEA031F22}"/>
    <cellStyle name="60% - Accent2 3 3" xfId="295" xr:uid="{661DFE83-C9E1-4B62-BC0F-859ED96596F3}"/>
    <cellStyle name="60% - Accent2 4" xfId="127" xr:uid="{604F6E16-116E-4C38-AC44-D40285B0D446}"/>
    <cellStyle name="60% - Accent2 4 2" xfId="223" xr:uid="{0FE0A21C-0769-45B6-9D98-BECE6A1952C5}"/>
    <cellStyle name="60% - Accent2 4 2 2" xfId="415" xr:uid="{88E07999-AAF6-4FE5-B621-C0B0A193E02E}"/>
    <cellStyle name="60% - Accent2 4 3" xfId="319" xr:uid="{D4D0EE9E-B7C0-4E13-B352-9FE88191B254}"/>
    <cellStyle name="60% - Accent2 5" xfId="145" xr:uid="{5E19C73D-FAB6-43F3-A75F-9AC8563833F3}"/>
    <cellStyle name="60% - Accent2 5 2" xfId="337" xr:uid="{D04242BE-43DB-40D6-A32F-C7C8CFC8A391}"/>
    <cellStyle name="60% - Accent2 6" xfId="241" xr:uid="{B1E2DD07-3042-4C0D-8BA2-D00E7A0F8C83}"/>
    <cellStyle name="60% - Accent3" xfId="33" builtinId="40" customBuiltin="1"/>
    <cellStyle name="60% - Accent3 2" xfId="76" xr:uid="{8A07A18E-CA4C-4325-B0EF-3A31D8B5CF08}"/>
    <cellStyle name="60% - Accent3 2 2" xfId="172" xr:uid="{37F46210-FA20-4DD1-950B-3B65D91C747A}"/>
    <cellStyle name="60% - Accent3 2 2 2" xfId="364" xr:uid="{0B4EEDF8-C674-4B7A-82CD-A809632C3501}"/>
    <cellStyle name="60% - Accent3 2 3" xfId="268" xr:uid="{7CA14BA8-13B0-4C03-B949-AAFC85EC8E31}"/>
    <cellStyle name="60% - Accent3 3" xfId="106" xr:uid="{9B25F4C9-3E6C-4D57-9322-9F2505B916DD}"/>
    <cellStyle name="60% - Accent3 3 2" xfId="202" xr:uid="{F95F8F69-DDCF-4B9C-86FC-63B15879A1CD}"/>
    <cellStyle name="60% - Accent3 3 2 2" xfId="394" xr:uid="{0084571F-8396-429A-A382-DDFABE955597}"/>
    <cellStyle name="60% - Accent3 3 3" xfId="298" xr:uid="{E1EFD5B3-6B82-46BC-92ED-13EDE0F86614}"/>
    <cellStyle name="60% - Accent3 4" xfId="130" xr:uid="{17B1D6C9-8B7A-4194-B59A-AC6D8AD9EB38}"/>
    <cellStyle name="60% - Accent3 4 2" xfId="226" xr:uid="{CB413FD0-AC1B-465A-8A54-D667E8915653}"/>
    <cellStyle name="60% - Accent3 4 2 2" xfId="418" xr:uid="{A64E5231-BEB1-4F4F-9D1F-EE20FE9858EB}"/>
    <cellStyle name="60% - Accent3 4 3" xfId="322" xr:uid="{229F861B-9D71-4169-982C-125D4BB4EB0E}"/>
    <cellStyle name="60% - Accent3 5" xfId="148" xr:uid="{4CAC0C29-8B70-4A4C-AF7A-9B9562C8CDCE}"/>
    <cellStyle name="60% - Accent3 5 2" xfId="340" xr:uid="{83C16091-B28D-4A83-BA6C-3CCD495C3902}"/>
    <cellStyle name="60% - Accent3 6" xfId="244" xr:uid="{CD407BE9-61DC-41C8-9981-AD3368CE7BCD}"/>
    <cellStyle name="60% - Accent4" xfId="37" builtinId="44" customBuiltin="1"/>
    <cellStyle name="60% - Accent4 2" xfId="79" xr:uid="{3C925B60-7BA9-4132-AEB0-E62F08FF2A00}"/>
    <cellStyle name="60% - Accent4 2 2" xfId="175" xr:uid="{7432A244-91AC-4507-869B-D1311FA04F1C}"/>
    <cellStyle name="60% - Accent4 2 2 2" xfId="367" xr:uid="{2A933B7D-AB56-41CC-8DB5-431C2F326EA8}"/>
    <cellStyle name="60% - Accent4 2 3" xfId="271" xr:uid="{12576641-6DFA-4E18-BCCF-AAEFD3E2D57F}"/>
    <cellStyle name="60% - Accent4 3" xfId="109" xr:uid="{BFB5BFA7-5753-46C9-94FD-60A9E677865C}"/>
    <cellStyle name="60% - Accent4 3 2" xfId="205" xr:uid="{E7B56F1D-B298-4B72-BA40-D9B64C143380}"/>
    <cellStyle name="60% - Accent4 3 2 2" xfId="397" xr:uid="{9D919702-306D-4EB2-8A16-AE525C2F7639}"/>
    <cellStyle name="60% - Accent4 3 3" xfId="301" xr:uid="{F813264F-F2B6-43CC-84D9-D65D48164D9E}"/>
    <cellStyle name="60% - Accent4 4" xfId="133" xr:uid="{806733D1-80B1-4A25-93F9-2D957AF914D3}"/>
    <cellStyle name="60% - Accent4 4 2" xfId="229" xr:uid="{A2E26F94-7408-4F05-990A-3685D85A292A}"/>
    <cellStyle name="60% - Accent4 4 2 2" xfId="421" xr:uid="{12FC44D9-AC70-418D-B16B-2BF3D0FD1694}"/>
    <cellStyle name="60% - Accent4 4 3" xfId="325" xr:uid="{7099D7A1-7F25-452C-95A8-A3C8B34AD97E}"/>
    <cellStyle name="60% - Accent4 5" xfId="151" xr:uid="{0F74B4C0-D99D-4911-A989-C30D857F9EFD}"/>
    <cellStyle name="60% - Accent4 5 2" xfId="343" xr:uid="{90501036-293E-4511-9F5E-A25D2027D835}"/>
    <cellStyle name="60% - Accent4 6" xfId="247" xr:uid="{37E4DA1A-C04F-4141-B09F-12F8D8A60A78}"/>
    <cellStyle name="60% - Accent5" xfId="41" builtinId="48" customBuiltin="1"/>
    <cellStyle name="60% - Accent5 2" xfId="82" xr:uid="{F8F3432E-B689-45AF-85E2-ADDBD1F30D23}"/>
    <cellStyle name="60% - Accent5 2 2" xfId="178" xr:uid="{EABBE72A-5927-4AC5-AD15-2DFAE2D8F73B}"/>
    <cellStyle name="60% - Accent5 2 2 2" xfId="370" xr:uid="{51244B0F-6A1E-498E-BC41-028D84ADF1E6}"/>
    <cellStyle name="60% - Accent5 2 3" xfId="274" xr:uid="{E5903C73-5845-4F5B-B6CF-B4311171F17C}"/>
    <cellStyle name="60% - Accent5 3" xfId="112" xr:uid="{04D00C19-D8DF-4251-8502-1A7D1B0D359C}"/>
    <cellStyle name="60% - Accent5 3 2" xfId="208" xr:uid="{1FD15E5B-40BD-47C3-824D-ACA63B7D087A}"/>
    <cellStyle name="60% - Accent5 3 2 2" xfId="400" xr:uid="{D251285A-341C-47AE-8580-5BC3BEFB18D6}"/>
    <cellStyle name="60% - Accent5 3 3" xfId="304" xr:uid="{2BF39B4F-FA8A-4C3B-BD81-974710C14109}"/>
    <cellStyle name="60% - Accent5 4" xfId="136" xr:uid="{408F678D-6949-4FB4-9BB2-1FA50707BA94}"/>
    <cellStyle name="60% - Accent5 4 2" xfId="232" xr:uid="{7B6C5E13-2966-4D83-AECB-DF32E12622D3}"/>
    <cellStyle name="60% - Accent5 4 2 2" xfId="424" xr:uid="{73AF6542-B5E5-4DC5-9FC6-293BF8230191}"/>
    <cellStyle name="60% - Accent5 4 3" xfId="328" xr:uid="{D8D4D634-2670-4AF1-AB0A-9AAD41EA202C}"/>
    <cellStyle name="60% - Accent5 5" xfId="154" xr:uid="{AE184B2B-F588-4691-9CA4-F78D47EC5C7D}"/>
    <cellStyle name="60% - Accent5 5 2" xfId="346" xr:uid="{38B3E1BC-73D5-4F0C-872E-1F7C534BA9F8}"/>
    <cellStyle name="60% - Accent5 6" xfId="250" xr:uid="{6AE440B2-B00A-4AD5-8951-BBCDE13D32AE}"/>
    <cellStyle name="60% - Accent6" xfId="45" builtinId="52" customBuiltin="1"/>
    <cellStyle name="60% - Accent6 2" xfId="85" xr:uid="{C743B9ED-56E9-4B08-8A81-0B3497C98D73}"/>
    <cellStyle name="60% - Accent6 2 2" xfId="181" xr:uid="{7BEBBCB6-55FA-4111-B5A1-233CFAB3F0AE}"/>
    <cellStyle name="60% - Accent6 2 2 2" xfId="373" xr:uid="{B0C583C1-228E-4946-A327-74B869F0ED1F}"/>
    <cellStyle name="60% - Accent6 2 3" xfId="277" xr:uid="{616743E0-115C-4F91-BA88-48757D25DBE9}"/>
    <cellStyle name="60% - Accent6 3" xfId="115" xr:uid="{84945E1E-376F-4915-8EFE-FCBD68C0AD91}"/>
    <cellStyle name="60% - Accent6 3 2" xfId="211" xr:uid="{FFBBE293-D4B6-44CA-B745-A5B9C0B36A33}"/>
    <cellStyle name="60% - Accent6 3 2 2" xfId="403" xr:uid="{F1E50A34-C29B-4172-971C-1F9D5FA8B09E}"/>
    <cellStyle name="60% - Accent6 3 3" xfId="307" xr:uid="{5DD54D8E-2848-47AC-AF1D-F9D69C562120}"/>
    <cellStyle name="60% - Accent6 4" xfId="139" xr:uid="{A554405E-8507-45A8-AFA9-0C6C95B1BD4A}"/>
    <cellStyle name="60% - Accent6 4 2" xfId="235" xr:uid="{C3BC38AB-AB49-4CD3-9603-598B8A0B9539}"/>
    <cellStyle name="60% - Accent6 4 2 2" xfId="427" xr:uid="{364E0F26-400C-4ED1-B25E-8028A007CFDC}"/>
    <cellStyle name="60% - Accent6 4 3" xfId="331" xr:uid="{A5A91497-B0F5-4F45-99D5-785A53452C1A}"/>
    <cellStyle name="60% - Accent6 5" xfId="157" xr:uid="{AC84E507-C6BE-4C3D-B933-8E0558647ECD}"/>
    <cellStyle name="60% - Accent6 5 2" xfId="349" xr:uid="{0CF09D1C-162A-4FCF-AD9D-823289B1FD5D}"/>
    <cellStyle name="60% - Accent6 6" xfId="253" xr:uid="{29800EA7-9492-4DDF-B3B9-01D88309A6DE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1" xr:uid="{5B174342-CC47-4737-996A-540EFB79F459}"/>
    <cellStyle name="Comma 2 2" xfId="60" xr:uid="{B6B83F1A-FF9D-4724-A669-6F8428EB0A61}"/>
    <cellStyle name="Comma 2 5 2" xfId="65" xr:uid="{AF31ABF2-3A42-4F91-914B-FF90925D3AC7}"/>
    <cellStyle name="Comma 3" xfId="56" xr:uid="{D9215129-5AD1-459F-A445-D6D91B6DFF87}"/>
    <cellStyle name="Comma 4" xfId="47" xr:uid="{8334C1A7-293E-4D14-AD2B-F4346ABDCEAB}"/>
    <cellStyle name="Comma 4 2" xfId="87" xr:uid="{C8B1FF3F-46B8-4691-A545-DA41E61195B7}"/>
    <cellStyle name="Comma 4 2 2" xfId="183" xr:uid="{07D9240F-3AD2-4ABF-B5B1-D318036EBCBB}"/>
    <cellStyle name="Comma 4 2 2 2" xfId="375" xr:uid="{754B2562-10F7-4870-B714-0AAE8DA2F73F}"/>
    <cellStyle name="Comma 4 2 3" xfId="279" xr:uid="{2D0A33A6-EAD2-45DB-A4AE-FDB4F6DFCA72}"/>
    <cellStyle name="Comma 4 3" xfId="159" xr:uid="{1EC578A1-27BB-43B1-B39B-80803522D461}"/>
    <cellStyle name="Comma 4 3 2" xfId="351" xr:uid="{13669B0E-AB1A-4754-B7D3-9B6BDC64A8F4}"/>
    <cellStyle name="Comma 4 4" xfId="255" xr:uid="{57619190-F782-4AF8-B23C-393EEEF2C486}"/>
    <cellStyle name="Comma 5" xfId="93" xr:uid="{EADC4EA1-1020-4E7A-B298-C1586ADCA290}"/>
    <cellStyle name="Comma 5 2" xfId="189" xr:uid="{5350DFD8-3AF0-4799-AA11-24589C630398}"/>
    <cellStyle name="Comma 5 2 2" xfId="381" xr:uid="{D40C6712-449A-4334-BBF9-4E0F4FDCD6B6}"/>
    <cellStyle name="Comma 5 3" xfId="285" xr:uid="{0D7CBDF5-8FED-49D9-8855-879AD8D12E54}"/>
    <cellStyle name="Comma 6" xfId="117" xr:uid="{C4399830-7C2E-4EEC-8451-CEB02DA4932E}"/>
    <cellStyle name="Comma 6 2" xfId="213" xr:uid="{BB28F018-84F8-4F81-A4BC-D7434859408F}"/>
    <cellStyle name="Comma 6 2 2" xfId="405" xr:uid="{81B21649-8C41-4711-8AFF-6FD5597552C2}"/>
    <cellStyle name="Comma 6 3" xfId="309" xr:uid="{991ADC81-54ED-4EC0-B750-A59203EEC33F}"/>
    <cellStyle name="Currency" xfId="2" builtinId="4"/>
    <cellStyle name="Currency 2" xfId="52" xr:uid="{C64E1D66-3986-48E0-84F5-B595C0EEDB29}"/>
    <cellStyle name="Currency 3" xfId="58" xr:uid="{1D2B7304-DA3E-4648-9B2A-D619471AC21D}"/>
    <cellStyle name="Currency 4" xfId="48" xr:uid="{B14314F6-D36F-4BF9-8DF0-79F7E570D374}"/>
    <cellStyle name="Currency 4 2" xfId="88" xr:uid="{964C6011-B520-457C-95C4-7349897D10E4}"/>
    <cellStyle name="Currency 4 2 2" xfId="184" xr:uid="{A18F72CB-8710-4840-89AA-C522C2AB0BD6}"/>
    <cellStyle name="Currency 4 2 2 2" xfId="376" xr:uid="{90C7A2F7-B4DA-44B5-9D24-123C3BDC070D}"/>
    <cellStyle name="Currency 4 2 3" xfId="280" xr:uid="{1B527802-212B-4B6E-9E16-FCFBDEF7F171}"/>
    <cellStyle name="Currency 4 3" xfId="160" xr:uid="{A689C032-7E7D-4D6A-92C1-A218C53AAD40}"/>
    <cellStyle name="Currency 4 3 2" xfId="352" xr:uid="{8C50348E-652E-48E0-AD6C-3A011B602ECF}"/>
    <cellStyle name="Currency 4 4" xfId="256" xr:uid="{5C8576B7-6281-4320-A641-4AC19BF458C2}"/>
    <cellStyle name="Currency 5" xfId="94" xr:uid="{CD2E7CE4-91C8-40C7-9178-99CFA54705C7}"/>
    <cellStyle name="Currency 5 2" xfId="190" xr:uid="{128190B4-FDEF-460C-838E-B520600A79E3}"/>
    <cellStyle name="Currency 5 2 2" xfId="382" xr:uid="{43788549-F917-47A3-A50F-39515CDF2CBB}"/>
    <cellStyle name="Currency 5 3" xfId="286" xr:uid="{805B9723-C168-4603-BAC5-1E1BB1A50E17}"/>
    <cellStyle name="Currency 6" xfId="118" xr:uid="{1F4DB0DD-4B17-4D62-81BF-0482D68DA0B3}"/>
    <cellStyle name="Currency 6 2" xfId="214" xr:uid="{5E09FFAA-D6A3-471F-B199-426D60335F6C}"/>
    <cellStyle name="Currency 6 2 2" xfId="406" xr:uid="{C663BBFE-0553-408B-A29B-2F84241B5836}"/>
    <cellStyle name="Currency 6 3" xfId="310" xr:uid="{6255EA06-9650-43E2-BDF8-5C32A8BB252A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16" xr:uid="{9AE96380-CDE3-49D6-AB58-83B0F1A063A4}"/>
    <cellStyle name="Normal 10 2" xfId="212" xr:uid="{53E754BA-05BA-4C39-9DDF-DCC80F1BC010}"/>
    <cellStyle name="Normal 10 2 2" xfId="404" xr:uid="{2B66AC4E-6B40-4E6F-A90E-AEE89E5C75E5}"/>
    <cellStyle name="Normal 10 3" xfId="308" xr:uid="{15BA7298-9E35-4BA7-A65B-C189F9CEE55F}"/>
    <cellStyle name="Normal 2" xfId="5" xr:uid="{00000000-0005-0000-0000-000004000000}"/>
    <cellStyle name="Normal 2 2" xfId="57" xr:uid="{3E1313D2-A7A4-40A3-AF1E-F47CD1D55E81}"/>
    <cellStyle name="Normal 2 3" xfId="50" xr:uid="{1EBD5425-62F9-4112-899C-77FFB20E1E6B}"/>
    <cellStyle name="Normal 3" xfId="55" xr:uid="{397FEDE9-7966-442C-9809-1FA867ACC35C}"/>
    <cellStyle name="Normal 4" xfId="53" xr:uid="{E777966D-06ED-47A2-9F5D-2E6DBE43516D}"/>
    <cellStyle name="Normal 4 2" xfId="59" xr:uid="{AB951380-413B-4C1D-8A56-813BA7CE97AE}"/>
    <cellStyle name="Normal 4 2 2" xfId="90" xr:uid="{FE01ABEB-C031-4389-B1B6-6A93E275AC01}"/>
    <cellStyle name="Normal 4 2 2 2" xfId="186" xr:uid="{5C643661-FBB0-4C21-879B-770F3566DF8B}"/>
    <cellStyle name="Normal 4 2 2 2 2" xfId="378" xr:uid="{2C279654-8967-4814-8AC5-6A1C4F181956}"/>
    <cellStyle name="Normal 4 2 2 3" xfId="282" xr:uid="{261F62E4-408D-4E64-874D-E276F08850AF}"/>
    <cellStyle name="Normal 4 2 3" xfId="96" xr:uid="{806B50D5-12C3-498F-B540-EBEB89399F64}"/>
    <cellStyle name="Normal 4 2 3 2" xfId="192" xr:uid="{FB122E9D-6CCD-49D0-8B88-2C461265CBAF}"/>
    <cellStyle name="Normal 4 2 3 2 2" xfId="384" xr:uid="{7DA4152E-E566-4589-938A-26EDDDFBA6D1}"/>
    <cellStyle name="Normal 4 2 3 3" xfId="288" xr:uid="{3CD42574-E75E-4747-85E2-EBAC34A6A770}"/>
    <cellStyle name="Normal 4 2 4" xfId="120" xr:uid="{C4AA4925-4082-441B-BA34-3C8125D9B8D7}"/>
    <cellStyle name="Normal 4 2 4 2" xfId="216" xr:uid="{B9107BC0-B316-451B-85E4-993E49DE9BFF}"/>
    <cellStyle name="Normal 4 2 4 2 2" xfId="408" xr:uid="{9ECC97FF-99C0-420E-B033-865A87F580E7}"/>
    <cellStyle name="Normal 4 2 4 3" xfId="312" xr:uid="{3FAB186A-36E4-40F2-8FAC-01A2AEADA718}"/>
    <cellStyle name="Normal 4 2 5" xfId="162" xr:uid="{7F9DBDF0-6C1F-40E7-BF16-3CA1FFE64809}"/>
    <cellStyle name="Normal 4 2 5 2" xfId="354" xr:uid="{B3FB08A1-5AA1-4F8F-90C7-7FAFBE4B0CF3}"/>
    <cellStyle name="Normal 4 2 6" xfId="258" xr:uid="{333BAE39-AA97-4569-8830-29CF2AB8D36F}"/>
    <cellStyle name="Normal 5" xfId="61" xr:uid="{8F0F7C4E-45AA-4D3A-A887-E91C14EB6F88}"/>
    <cellStyle name="Normal 5 2" xfId="67" xr:uid="{7A74F2D8-C278-43B1-8B77-68764246C543}"/>
    <cellStyle name="Normal 6" xfId="62" xr:uid="{32A5EB91-B526-4AED-818F-1B257A62D147}"/>
    <cellStyle name="Normal 6 2" xfId="63" xr:uid="{B07FF86A-FCA0-44CF-8959-5452F7A3776C}"/>
    <cellStyle name="Normal 7" xfId="64" xr:uid="{A49DC5AF-CBFC-4716-8DD8-D74A3ECE4A7D}"/>
    <cellStyle name="Normal 8" xfId="46" xr:uid="{202FD942-2BF8-46AC-8056-802186A9957D}"/>
    <cellStyle name="Normal 8 2" xfId="86" xr:uid="{000067E4-41F3-4F56-BCAC-B2EA4A5662A7}"/>
    <cellStyle name="Normal 8 2 2" xfId="182" xr:uid="{A2B2EA87-C8D8-4E55-8553-7062B7E599F5}"/>
    <cellStyle name="Normal 8 2 2 2" xfId="374" xr:uid="{3BFA1820-809F-4122-9474-51DAB6D83A64}"/>
    <cellStyle name="Normal 8 2 3" xfId="278" xr:uid="{FCEE7916-5A78-4DA9-B113-65DBFFAD0FB6}"/>
    <cellStyle name="Normal 8 3" xfId="158" xr:uid="{1D191D7E-BC85-41DD-B23D-32F2380A5E6B}"/>
    <cellStyle name="Normal 8 3 2" xfId="350" xr:uid="{A464EA6E-FFA4-41FF-9597-2EEB09E7151D}"/>
    <cellStyle name="Normal 8 4" xfId="254" xr:uid="{78EC276F-CBE8-4032-B314-C7654F63D455}"/>
    <cellStyle name="Normal 9" xfId="92" xr:uid="{6B031DEB-61EF-4A79-B4FD-F9FD1CBA03AE}"/>
    <cellStyle name="Normal 9 2" xfId="188" xr:uid="{67C1C553-C18A-496D-A87F-378FCFF45866}"/>
    <cellStyle name="Normal 9 2 2" xfId="380" xr:uid="{3931A800-3EEA-4759-9BAB-7EBB07BF2CEC}"/>
    <cellStyle name="Normal 9 3" xfId="284" xr:uid="{B718BD0E-6F1C-4464-AC63-8803DCDBAD68}"/>
    <cellStyle name="Note 2" xfId="66" xr:uid="{29D1D753-3E98-43DB-837B-8D7CAB11CE6F}"/>
    <cellStyle name="Note 2 2" xfId="91" xr:uid="{B57D71FB-3C72-4EB3-B8AE-59D7531651A4}"/>
    <cellStyle name="Note 2 2 2" xfId="187" xr:uid="{4DBEE176-BBCD-4C02-9780-BCF03CC3A4FE}"/>
    <cellStyle name="Note 2 2 2 2" xfId="379" xr:uid="{A0C8908C-C404-4675-90B7-E821DAE0E0A4}"/>
    <cellStyle name="Note 2 2 3" xfId="283" xr:uid="{36A8917B-C738-4F2C-90DE-7B55CE0A70E4}"/>
    <cellStyle name="Note 2 3" xfId="163" xr:uid="{1E1788FD-D12E-4F2D-AF16-C58A6D9C2F35}"/>
    <cellStyle name="Note 2 3 2" xfId="355" xr:uid="{BF402746-28B8-41C0-BB86-65A0CFE87358}"/>
    <cellStyle name="Note 2 4" xfId="259" xr:uid="{74DE41D1-A39A-4D9A-923E-B959E13D1AB6}"/>
    <cellStyle name="Note 3" xfId="97" xr:uid="{F0E531B9-B3BB-4E86-8FE9-792761D8FDBD}"/>
    <cellStyle name="Note 3 2" xfId="193" xr:uid="{4D4C102B-B05D-4F0B-8753-361D7633BE51}"/>
    <cellStyle name="Note 3 2 2" xfId="385" xr:uid="{7511C3BF-3728-450E-A512-274156849D53}"/>
    <cellStyle name="Note 3 3" xfId="289" xr:uid="{516B8787-8DD0-4F94-BFC1-A91BC7119FA2}"/>
    <cellStyle name="Note 4" xfId="121" xr:uid="{59833B09-DAB1-4FBD-8692-7037F93A60A5}"/>
    <cellStyle name="Note 4 2" xfId="217" xr:uid="{08113FC8-2EB9-4793-A070-8C34E4F685B7}"/>
    <cellStyle name="Note 4 2 2" xfId="409" xr:uid="{0D179F8A-9DA9-4C02-99D8-44571BE52815}"/>
    <cellStyle name="Note 4 3" xfId="313" xr:uid="{9C230943-71AF-4587-BC5E-5C9534FAAD5C}"/>
    <cellStyle name="Output" xfId="15" builtinId="21" customBuiltin="1"/>
    <cellStyle name="Percent" xfId="4" builtinId="5"/>
    <cellStyle name="Percent 2" xfId="54" xr:uid="{8CB6D7F1-D0BA-4384-BB62-4D7E91AD5CA6}"/>
    <cellStyle name="Percent 3" xfId="49" xr:uid="{22A03579-F09D-49F3-A2F8-E7D8EB4BD6A1}"/>
    <cellStyle name="Percent 3 2" xfId="89" xr:uid="{5D699CFC-D7C2-41B5-AE73-8536E9F1AA9D}"/>
    <cellStyle name="Percent 3 2 2" xfId="185" xr:uid="{86EDCCD7-FB4B-4400-8296-AE2E07C115B3}"/>
    <cellStyle name="Percent 3 2 2 2" xfId="377" xr:uid="{81C2BABB-FF02-4C11-83D3-9BB75CC3CE36}"/>
    <cellStyle name="Percent 3 2 3" xfId="281" xr:uid="{E4B84B3A-4A78-410E-9EFE-9A993AD22C5E}"/>
    <cellStyle name="Percent 3 3" xfId="161" xr:uid="{2FF9238F-ABD4-45EE-AB4D-81392B79E98E}"/>
    <cellStyle name="Percent 3 3 2" xfId="353" xr:uid="{5AB8DB53-6CF8-47C5-BF7A-502A954C6279}"/>
    <cellStyle name="Percent 3 4" xfId="257" xr:uid="{7CDA7255-EB3E-4218-A465-765D07FDF2A7}"/>
    <cellStyle name="Percent 4" xfId="95" xr:uid="{0AA0DB14-BB62-4175-90D2-A6AF174FDB80}"/>
    <cellStyle name="Percent 4 2" xfId="191" xr:uid="{C3F39212-C998-4D7C-B86D-6CD51FFEBC26}"/>
    <cellStyle name="Percent 4 2 2" xfId="383" xr:uid="{95BA94CB-92EC-44FA-94CB-E054C7D45267}"/>
    <cellStyle name="Percent 4 3" xfId="287" xr:uid="{AA2D62C9-59FC-44E9-B410-D636637DC707}"/>
    <cellStyle name="Percent 5" xfId="119" xr:uid="{7C6958B4-1730-4FE5-9020-39A047F67C15}"/>
    <cellStyle name="Percent 5 2" xfId="215" xr:uid="{EB56EB62-C82F-4EBB-9454-45B9DE56CE84}"/>
    <cellStyle name="Percent 5 2 2" xfId="407" xr:uid="{9E1013C6-D383-431E-9C49-A44CED844ACA}"/>
    <cellStyle name="Percent 5 3" xfId="311" xr:uid="{E9068D58-B6A3-43AE-8ED2-CEE0061389F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colors>
    <mruColors>
      <color rgb="FF0000FF"/>
      <color rgb="FFFFFF99"/>
      <color rgb="FFFFFFCC"/>
      <color rgb="FFFF00FF"/>
      <color rgb="FF0066FF"/>
      <color rgb="FFFF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0</xdr:rowOff>
    </xdr:from>
    <xdr:to>
      <xdr:col>17</xdr:col>
      <xdr:colOff>0</xdr:colOff>
      <xdr:row>8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019800" y="1190625"/>
          <a:ext cx="150495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18</xdr:col>
      <xdr:colOff>0</xdr:colOff>
      <xdr:row>6</xdr:row>
      <xdr:rowOff>0</xdr:rowOff>
    </xdr:from>
    <xdr:to>
      <xdr:col>23</xdr:col>
      <xdr:colOff>0</xdr:colOff>
      <xdr:row>8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7629525" y="1190625"/>
          <a:ext cx="209550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25</xdr:col>
      <xdr:colOff>0</xdr:colOff>
      <xdr:row>8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9829800" y="1028700"/>
          <a:ext cx="790575" cy="523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/>
        </xdr:cNvSpPr>
      </xdr:nvSpPr>
      <xdr:spPr bwMode="auto">
        <a:xfrm>
          <a:off x="800100" y="1190625"/>
          <a:ext cx="79057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1771650" y="1190625"/>
          <a:ext cx="154305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Arrowheads="1"/>
        </xdr:cNvSpPr>
      </xdr:nvSpPr>
      <xdr:spPr bwMode="auto">
        <a:xfrm>
          <a:off x="3371850" y="1190625"/>
          <a:ext cx="1543050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Arrowheads="1"/>
        </xdr:cNvSpPr>
      </xdr:nvSpPr>
      <xdr:spPr bwMode="auto">
        <a:xfrm>
          <a:off x="4991100" y="1028700"/>
          <a:ext cx="762000" cy="523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>
          <a:spLocks noChangeArrowheads="1"/>
        </xdr:cNvSpPr>
      </xdr:nvSpPr>
      <xdr:spPr bwMode="auto">
        <a:xfrm>
          <a:off x="971550" y="847725"/>
          <a:ext cx="95250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>
          <a:spLocks noChangeArrowheads="1"/>
        </xdr:cNvSpPr>
      </xdr:nvSpPr>
      <xdr:spPr bwMode="auto">
        <a:xfrm>
          <a:off x="4610100" y="1047750"/>
          <a:ext cx="100012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057" name="Rectangle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SpPr>
          <a:spLocks noChangeArrowheads="1"/>
        </xdr:cNvSpPr>
      </xdr:nvSpPr>
      <xdr:spPr bwMode="auto">
        <a:xfrm>
          <a:off x="2105025" y="847725"/>
          <a:ext cx="232410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58" name="Rectangle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SpPr>
          <a:spLocks noChangeArrowheads="1"/>
        </xdr:cNvSpPr>
      </xdr:nvSpPr>
      <xdr:spPr bwMode="auto">
        <a:xfrm>
          <a:off x="5610225" y="847725"/>
          <a:ext cx="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>
          <a:spLocks noChangeArrowheads="1"/>
        </xdr:cNvSpPr>
      </xdr:nvSpPr>
      <xdr:spPr bwMode="auto">
        <a:xfrm>
          <a:off x="5829300" y="1047750"/>
          <a:ext cx="136207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60" name="Rectangle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SpPr>
          <a:spLocks noChangeArrowheads="1"/>
        </xdr:cNvSpPr>
      </xdr:nvSpPr>
      <xdr:spPr bwMode="auto">
        <a:xfrm>
          <a:off x="5829300" y="847725"/>
          <a:ext cx="13620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63" name="Rectangle 15">
          <a:extLst>
            <a:ext uri="{FF2B5EF4-FFF2-40B4-BE49-F238E27FC236}">
              <a16:creationId xmlns:a16="http://schemas.microsoft.com/office/drawing/2014/main" id="{00000000-0008-0000-0300-00000F080000}"/>
            </a:ext>
          </a:extLst>
        </xdr:cNvPr>
        <xdr:cNvSpPr>
          <a:spLocks noChangeArrowheads="1"/>
        </xdr:cNvSpPr>
      </xdr:nvSpPr>
      <xdr:spPr bwMode="auto">
        <a:xfrm>
          <a:off x="4610100" y="847725"/>
          <a:ext cx="10001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C42"/>
  <sheetViews>
    <sheetView tabSelected="1" zoomScaleNormal="100" workbookViewId="0">
      <pane xSplit="2" ySplit="8" topLeftCell="C9" activePane="bottomRight" state="frozen"/>
      <selection activeCell="G32" sqref="G32"/>
      <selection pane="topRight" activeCell="G32" sqref="G32"/>
      <selection pane="bottomLeft" activeCell="G32" sqref="G32"/>
      <selection pane="bottomRight" activeCell="Y23" sqref="Y23"/>
    </sheetView>
  </sheetViews>
  <sheetFormatPr defaultRowHeight="13.2" x14ac:dyDescent="0.25"/>
  <cols>
    <col min="1" max="1" width="7.44140625" customWidth="1"/>
    <col min="2" max="2" width="4.5546875" style="57" customWidth="1"/>
    <col min="3" max="3" width="11.88671875" customWidth="1"/>
    <col min="4" max="4" width="2.6640625" customWidth="1"/>
    <col min="5" max="5" width="11.5546875" customWidth="1"/>
    <col min="6" max="6" width="1" customWidth="1"/>
    <col min="7" max="7" width="12" customWidth="1"/>
    <col min="8" max="8" width="0.88671875" customWidth="1"/>
    <col min="9" max="9" width="11.44140625" customWidth="1"/>
    <col min="10" max="10" width="1.109375" customWidth="1"/>
    <col min="11" max="11" width="10.5546875" customWidth="1"/>
    <col min="12" max="12" width="1.109375" customWidth="1"/>
    <col min="13" max="13" width="11.44140625" customWidth="1"/>
    <col min="14" max="14" width="4" customWidth="1"/>
    <col min="15" max="15" width="12.33203125" customWidth="1"/>
    <col min="16" max="16" width="1.44140625" customWidth="1"/>
    <col min="17" max="17" width="8.88671875" customWidth="1"/>
    <col min="18" max="18" width="1.5546875" customWidth="1"/>
    <col min="19" max="19" width="11.33203125" customWidth="1"/>
    <col min="20" max="20" width="0.6640625" customWidth="1"/>
    <col min="21" max="21" width="9.33203125" customWidth="1"/>
    <col min="22" max="22" width="1" customWidth="1"/>
    <col min="24" max="24" width="1.5546875" customWidth="1"/>
    <col min="25" max="25" width="11.88671875" customWidth="1"/>
    <col min="26" max="26" width="4.109375" customWidth="1"/>
    <col min="27" max="27" width="10.5546875" customWidth="1"/>
    <col min="28" max="28" width="10.109375" customWidth="1"/>
  </cols>
  <sheetData>
    <row r="1" spans="1:29" s="91" customFormat="1" ht="17.399999999999999" x14ac:dyDescent="0.3">
      <c r="A1" s="15"/>
      <c r="B1" s="69"/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73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s="91" customFormat="1" ht="17.399999999999999" x14ac:dyDescent="0.3">
      <c r="A2" s="15"/>
      <c r="B2" s="69"/>
      <c r="C2" s="14"/>
      <c r="D2" s="14"/>
      <c r="E2" s="14"/>
      <c r="F2" s="14"/>
      <c r="G2" s="14"/>
      <c r="H2" s="14"/>
      <c r="I2" s="14"/>
      <c r="J2" s="14"/>
      <c r="K2" s="14"/>
      <c r="L2" s="14"/>
      <c r="M2" s="14" t="s">
        <v>13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9" ht="15.6" x14ac:dyDescent="0.3">
      <c r="A3" s="4"/>
      <c r="B3" s="70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29" ht="16.2" thickBot="1" x14ac:dyDescent="0.35">
      <c r="C5" s="152" t="s">
        <v>8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O5" s="152" t="s">
        <v>9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60"/>
    </row>
    <row r="6" spans="1:29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7</v>
      </c>
      <c r="Y6" s="6" t="s">
        <v>7</v>
      </c>
      <c r="Z6" s="6"/>
    </row>
    <row r="7" spans="1:29" ht="15.6" x14ac:dyDescent="0.3">
      <c r="C7" s="6" t="s">
        <v>5</v>
      </c>
      <c r="D7" s="6"/>
      <c r="E7" s="151" t="s">
        <v>4</v>
      </c>
      <c r="F7" s="151"/>
      <c r="G7" s="151"/>
      <c r="H7" s="6"/>
      <c r="I7" s="151" t="s">
        <v>10</v>
      </c>
      <c r="J7" s="151"/>
      <c r="K7" s="151"/>
      <c r="L7" s="6"/>
      <c r="M7" s="6" t="s">
        <v>6</v>
      </c>
      <c r="O7" s="151" t="s">
        <v>4</v>
      </c>
      <c r="P7" s="151"/>
      <c r="Q7" s="151"/>
      <c r="R7" s="10"/>
      <c r="S7" s="151" t="s">
        <v>10</v>
      </c>
      <c r="T7" s="151"/>
      <c r="U7" s="151"/>
      <c r="V7" s="151"/>
      <c r="W7" s="151"/>
      <c r="X7" s="10"/>
      <c r="Y7" s="6" t="s">
        <v>6</v>
      </c>
      <c r="Z7" s="6"/>
      <c r="AA7" s="109"/>
      <c r="AB7" s="109"/>
      <c r="AC7" s="109"/>
    </row>
    <row r="8" spans="1:29" x14ac:dyDescent="0.25">
      <c r="C8" s="6" t="s">
        <v>1</v>
      </c>
      <c r="D8" s="6"/>
      <c r="E8" s="145" t="s">
        <v>30</v>
      </c>
      <c r="F8" s="145"/>
      <c r="G8" s="145" t="s">
        <v>11</v>
      </c>
      <c r="H8" s="145"/>
      <c r="I8" s="145" t="s">
        <v>30</v>
      </c>
      <c r="J8" s="145"/>
      <c r="K8" s="145" t="s">
        <v>11</v>
      </c>
      <c r="L8" s="6"/>
      <c r="M8" s="6" t="s">
        <v>11</v>
      </c>
      <c r="O8" s="6" t="s">
        <v>12</v>
      </c>
      <c r="P8" s="6"/>
      <c r="Q8" s="6" t="s">
        <v>3</v>
      </c>
      <c r="R8" s="6"/>
      <c r="S8" s="6" t="s">
        <v>12</v>
      </c>
      <c r="T8" s="6"/>
      <c r="U8" s="6" t="s">
        <v>2</v>
      </c>
      <c r="V8" s="6"/>
      <c r="W8" s="6" t="s">
        <v>3</v>
      </c>
      <c r="X8" s="6"/>
      <c r="Y8" s="6" t="s">
        <v>12</v>
      </c>
      <c r="Z8" s="6"/>
      <c r="AA8" s="133"/>
      <c r="AB8" s="133"/>
      <c r="AC8" s="109"/>
    </row>
    <row r="10" spans="1:29" x14ac:dyDescent="0.25">
      <c r="A10" s="127">
        <v>45200</v>
      </c>
      <c r="B10" s="71"/>
      <c r="C10" s="158">
        <v>22704948</v>
      </c>
      <c r="D10" s="89"/>
      <c r="E10" s="126">
        <f t="shared" ref="E10:E12" si="0">IF($C10=0,0,G10/$C10)</f>
        <v>1.0699999999999999E-2</v>
      </c>
      <c r="F10" s="89"/>
      <c r="G10" s="159">
        <v>242844</v>
      </c>
      <c r="H10" s="160"/>
      <c r="I10" s="126">
        <f t="shared" ref="I10:I21" si="1">IF($C10=0,0,K10/$C10)</f>
        <v>5.5999999999999999E-3</v>
      </c>
      <c r="J10" s="160"/>
      <c r="K10" s="161">
        <v>127977</v>
      </c>
      <c r="L10" s="89"/>
      <c r="M10" s="89">
        <f t="shared" ref="M10:M12" si="2">+G10+K10</f>
        <v>370821</v>
      </c>
      <c r="N10" s="109"/>
      <c r="O10" s="89">
        <f t="shared" ref="O10:O12" si="3">G10</f>
        <v>242844</v>
      </c>
      <c r="P10" s="162"/>
      <c r="Q10" s="128">
        <v>45243</v>
      </c>
      <c r="R10" s="128"/>
      <c r="S10" s="89">
        <f t="shared" ref="S10:S12" si="4">K10</f>
        <v>127977</v>
      </c>
      <c r="T10" s="89"/>
      <c r="U10" s="129" t="s">
        <v>78</v>
      </c>
      <c r="V10" s="129"/>
      <c r="W10" s="128">
        <v>45243</v>
      </c>
      <c r="X10" s="8"/>
      <c r="Y10" s="9">
        <f t="shared" ref="Y10:Y21" si="5">+O10+S10</f>
        <v>370821</v>
      </c>
      <c r="Z10" s="9"/>
      <c r="AA10" s="9"/>
      <c r="AB10" s="9"/>
    </row>
    <row r="11" spans="1:29" x14ac:dyDescent="0.25">
      <c r="A11" s="163">
        <f>DATE(YEAR(A10),MONTH(A10)+1,DAY(A10))</f>
        <v>45231</v>
      </c>
      <c r="B11" s="71"/>
      <c r="C11" s="158">
        <v>36999012</v>
      </c>
      <c r="D11" s="89"/>
      <c r="E11" s="126">
        <f t="shared" si="0"/>
        <v>1.0800000000000001E-2</v>
      </c>
      <c r="F11" s="89"/>
      <c r="G11" s="159">
        <v>400057</v>
      </c>
      <c r="H11" s="89"/>
      <c r="I11" s="126">
        <f t="shared" si="1"/>
        <v>5.7999999999999996E-3</v>
      </c>
      <c r="J11" s="89"/>
      <c r="K11" s="161">
        <v>214964</v>
      </c>
      <c r="L11" s="89"/>
      <c r="M11" s="89">
        <f t="shared" si="2"/>
        <v>615021</v>
      </c>
      <c r="N11" s="109"/>
      <c r="O11" s="89">
        <f t="shared" si="3"/>
        <v>400057</v>
      </c>
      <c r="P11" s="162"/>
      <c r="Q11" s="128">
        <v>45267</v>
      </c>
      <c r="R11" s="128"/>
      <c r="S11" s="89">
        <f t="shared" si="4"/>
        <v>214964</v>
      </c>
      <c r="T11" s="89"/>
      <c r="U11" s="129" t="s">
        <v>78</v>
      </c>
      <c r="V11" s="129"/>
      <c r="W11" s="128">
        <v>45267</v>
      </c>
      <c r="X11" s="8"/>
      <c r="Y11" s="9">
        <f t="shared" si="5"/>
        <v>615021</v>
      </c>
      <c r="Z11" s="9"/>
      <c r="AA11" s="9"/>
      <c r="AB11" s="9"/>
    </row>
    <row r="12" spans="1:29" x14ac:dyDescent="0.25">
      <c r="A12" s="163">
        <f>DATE(YEAR(A11),MONTH(A11)+1,DAY(A11))</f>
        <v>45261</v>
      </c>
      <c r="B12" s="71"/>
      <c r="C12" s="158">
        <v>58098553</v>
      </c>
      <c r="D12" s="89"/>
      <c r="E12" s="126">
        <f t="shared" si="0"/>
        <v>1.0800000000000001E-2</v>
      </c>
      <c r="F12" s="89"/>
      <c r="G12" s="159">
        <v>627517</v>
      </c>
      <c r="H12" s="89"/>
      <c r="I12" s="126">
        <f t="shared" si="1"/>
        <v>5.7999999999999996E-3</v>
      </c>
      <c r="J12" s="89"/>
      <c r="K12" s="161">
        <v>336994</v>
      </c>
      <c r="L12" s="89"/>
      <c r="M12" s="89">
        <f t="shared" si="2"/>
        <v>964511</v>
      </c>
      <c r="N12" s="109"/>
      <c r="O12" s="89">
        <f t="shared" si="3"/>
        <v>627517</v>
      </c>
      <c r="P12" s="162"/>
      <c r="Q12" s="128">
        <v>45301</v>
      </c>
      <c r="R12" s="128"/>
      <c r="S12" s="89">
        <f t="shared" si="4"/>
        <v>336994</v>
      </c>
      <c r="T12" s="89"/>
      <c r="U12" s="129" t="s">
        <v>78</v>
      </c>
      <c r="V12" s="129"/>
      <c r="W12" s="128">
        <v>45301</v>
      </c>
      <c r="X12" s="8"/>
      <c r="Y12" s="9">
        <f t="shared" si="5"/>
        <v>964511</v>
      </c>
      <c r="Z12" s="9"/>
      <c r="AA12" s="9"/>
      <c r="AB12" s="9"/>
    </row>
    <row r="13" spans="1:29" x14ac:dyDescent="0.25">
      <c r="A13" s="163">
        <f t="shared" ref="A13:A21" si="6">DATE(YEAR(A12),MONTH(A12)+1,DAY(A12))</f>
        <v>45292</v>
      </c>
      <c r="B13" s="71"/>
      <c r="C13" s="158">
        <v>74426315</v>
      </c>
      <c r="D13" s="89"/>
      <c r="E13" s="126">
        <f t="shared" ref="E13:E21" si="7">IF($C13=0,0,G13/$C13)</f>
        <v>1.0800000000000001E-2</v>
      </c>
      <c r="F13" s="89"/>
      <c r="G13" s="159">
        <v>803927</v>
      </c>
      <c r="H13" s="89"/>
      <c r="I13" s="126">
        <f t="shared" si="1"/>
        <v>5.7999999999999996E-3</v>
      </c>
      <c r="J13" s="89"/>
      <c r="K13" s="159">
        <v>431647</v>
      </c>
      <c r="L13" s="89"/>
      <c r="M13" s="89">
        <f t="shared" ref="M13:M15" si="8">+G13+K13</f>
        <v>1235574</v>
      </c>
      <c r="N13" s="109"/>
      <c r="O13" s="89">
        <f t="shared" ref="O13:O15" si="9">G13</f>
        <v>803927</v>
      </c>
      <c r="P13" s="162"/>
      <c r="Q13" s="128">
        <v>45331</v>
      </c>
      <c r="R13" s="128"/>
      <c r="S13" s="89">
        <f t="shared" ref="S13:S21" si="10">K13</f>
        <v>431647</v>
      </c>
      <c r="T13" s="89"/>
      <c r="U13" s="129" t="s">
        <v>78</v>
      </c>
      <c r="V13" s="129"/>
      <c r="W13" s="128">
        <v>45331</v>
      </c>
      <c r="X13" s="8"/>
      <c r="Y13" s="9">
        <f t="shared" si="5"/>
        <v>1235574</v>
      </c>
      <c r="Z13" s="9"/>
      <c r="AA13" s="9"/>
      <c r="AB13" s="9"/>
    </row>
    <row r="14" spans="1:29" x14ac:dyDescent="0.25">
      <c r="A14" s="163">
        <f t="shared" si="6"/>
        <v>45323</v>
      </c>
      <c r="B14" s="71"/>
      <c r="C14" s="158">
        <v>75561912</v>
      </c>
      <c r="D14" s="89"/>
      <c r="E14" s="126">
        <f t="shared" si="7"/>
        <v>1.0800000000000001E-2</v>
      </c>
      <c r="F14" s="89"/>
      <c r="G14" s="159">
        <v>816143</v>
      </c>
      <c r="H14" s="89"/>
      <c r="I14" s="126">
        <f t="shared" si="1"/>
        <v>5.7999999999999996E-3</v>
      </c>
      <c r="J14" s="89"/>
      <c r="K14" s="161">
        <v>438232</v>
      </c>
      <c r="L14" s="89"/>
      <c r="M14" s="89">
        <f t="shared" si="8"/>
        <v>1254375</v>
      </c>
      <c r="N14" s="109"/>
      <c r="O14" s="89">
        <f t="shared" si="9"/>
        <v>816143</v>
      </c>
      <c r="P14" s="162"/>
      <c r="Q14" s="164">
        <v>45358</v>
      </c>
      <c r="R14" s="128"/>
      <c r="S14" s="89">
        <f t="shared" si="10"/>
        <v>438232</v>
      </c>
      <c r="T14" s="89"/>
      <c r="U14" s="129" t="s">
        <v>78</v>
      </c>
      <c r="V14" s="129"/>
      <c r="W14" s="164">
        <v>45358</v>
      </c>
      <c r="X14" s="8"/>
      <c r="Y14" s="9">
        <f t="shared" si="5"/>
        <v>1254375</v>
      </c>
      <c r="Z14" s="9"/>
      <c r="AA14" s="9"/>
      <c r="AB14" s="9"/>
    </row>
    <row r="15" spans="1:29" x14ac:dyDescent="0.25">
      <c r="A15" s="163">
        <f t="shared" si="6"/>
        <v>45352</v>
      </c>
      <c r="B15" s="71"/>
      <c r="C15" s="158">
        <v>59447054</v>
      </c>
      <c r="D15" s="89"/>
      <c r="E15" s="126">
        <f t="shared" si="7"/>
        <v>1.0800000000000001E-2</v>
      </c>
      <c r="F15" s="89"/>
      <c r="G15" s="159">
        <v>642012</v>
      </c>
      <c r="H15" s="89"/>
      <c r="I15" s="126">
        <f t="shared" si="1"/>
        <v>5.7999999999999996E-3</v>
      </c>
      <c r="J15" s="89"/>
      <c r="K15" s="161">
        <v>344776</v>
      </c>
      <c r="L15" s="89"/>
      <c r="M15" s="89">
        <f t="shared" si="8"/>
        <v>986788</v>
      </c>
      <c r="N15" s="109"/>
      <c r="O15" s="89">
        <f t="shared" si="9"/>
        <v>642012</v>
      </c>
      <c r="P15" s="162"/>
      <c r="Q15" s="128">
        <v>45392</v>
      </c>
      <c r="R15" s="128"/>
      <c r="S15" s="89">
        <f t="shared" si="10"/>
        <v>344776</v>
      </c>
      <c r="T15" s="89"/>
      <c r="U15" s="129" t="s">
        <v>78</v>
      </c>
      <c r="V15" s="129"/>
      <c r="W15" s="128">
        <v>45392</v>
      </c>
      <c r="X15" s="8"/>
      <c r="Y15" s="9">
        <f t="shared" si="5"/>
        <v>986788</v>
      </c>
      <c r="Z15" s="9"/>
      <c r="AA15" s="9"/>
      <c r="AB15" s="9"/>
    </row>
    <row r="16" spans="1:29" x14ac:dyDescent="0.25">
      <c r="A16" s="163">
        <f t="shared" si="6"/>
        <v>45383</v>
      </c>
      <c r="B16" s="71"/>
      <c r="C16" s="158"/>
      <c r="D16" s="89"/>
      <c r="E16" s="126">
        <f t="shared" si="7"/>
        <v>0</v>
      </c>
      <c r="F16" s="89"/>
      <c r="G16" s="159"/>
      <c r="H16" s="89"/>
      <c r="I16" s="126">
        <f t="shared" si="1"/>
        <v>0</v>
      </c>
      <c r="J16" s="89"/>
      <c r="K16" s="161"/>
      <c r="L16" s="89"/>
      <c r="M16" s="89">
        <f t="shared" ref="M16:M21" si="11">+G16+K16</f>
        <v>0</v>
      </c>
      <c r="N16" s="109"/>
      <c r="O16" s="89">
        <f t="shared" ref="O16:O17" si="12">G16</f>
        <v>0</v>
      </c>
      <c r="P16" s="162"/>
      <c r="Q16" s="128"/>
      <c r="R16" s="128"/>
      <c r="S16" s="89">
        <f t="shared" si="10"/>
        <v>0</v>
      </c>
      <c r="T16" s="89"/>
      <c r="U16" s="129"/>
      <c r="V16" s="129"/>
      <c r="W16" s="128"/>
      <c r="X16" s="8"/>
      <c r="Y16" s="9">
        <f t="shared" si="5"/>
        <v>0</v>
      </c>
      <c r="Z16" s="9"/>
      <c r="AA16" s="9"/>
      <c r="AB16" s="9"/>
    </row>
    <row r="17" spans="1:28" x14ac:dyDescent="0.25">
      <c r="A17" s="67">
        <f t="shared" si="6"/>
        <v>45413</v>
      </c>
      <c r="B17" s="71"/>
      <c r="C17" s="144"/>
      <c r="D17" s="9"/>
      <c r="E17" s="75">
        <f t="shared" si="7"/>
        <v>0</v>
      </c>
      <c r="F17" s="9"/>
      <c r="G17" s="147"/>
      <c r="H17" s="9"/>
      <c r="I17" s="75">
        <f t="shared" si="1"/>
        <v>0</v>
      </c>
      <c r="J17" s="9"/>
      <c r="K17" s="148"/>
      <c r="L17" s="9"/>
      <c r="M17" s="9">
        <f t="shared" si="11"/>
        <v>0</v>
      </c>
      <c r="O17" s="89">
        <f t="shared" si="12"/>
        <v>0</v>
      </c>
      <c r="P17" s="2"/>
      <c r="Q17" s="115"/>
      <c r="R17" s="48"/>
      <c r="S17" s="89">
        <f t="shared" si="10"/>
        <v>0</v>
      </c>
      <c r="T17" s="49"/>
      <c r="U17" s="50"/>
      <c r="V17" s="50"/>
      <c r="W17" s="115"/>
      <c r="X17" s="8"/>
      <c r="Y17" s="9">
        <f t="shared" si="5"/>
        <v>0</v>
      </c>
      <c r="Z17" s="9"/>
      <c r="AA17" s="9"/>
      <c r="AB17" s="9"/>
    </row>
    <row r="18" spans="1:28" x14ac:dyDescent="0.25">
      <c r="A18" s="67">
        <f t="shared" si="6"/>
        <v>45444</v>
      </c>
      <c r="B18" s="71"/>
      <c r="C18" s="141"/>
      <c r="D18" s="114"/>
      <c r="E18" s="75">
        <f t="shared" si="7"/>
        <v>0</v>
      </c>
      <c r="F18" s="114"/>
      <c r="G18" s="147"/>
      <c r="H18" s="114"/>
      <c r="I18" s="75">
        <f t="shared" si="1"/>
        <v>0</v>
      </c>
      <c r="J18" s="114"/>
      <c r="K18" s="148"/>
      <c r="L18" s="114"/>
      <c r="M18" s="9">
        <f t="shared" si="11"/>
        <v>0</v>
      </c>
      <c r="N18" s="113"/>
      <c r="O18" s="89">
        <f>G18</f>
        <v>0</v>
      </c>
      <c r="P18" s="134"/>
      <c r="Q18" s="48"/>
      <c r="R18" s="115"/>
      <c r="S18" s="89">
        <f t="shared" si="10"/>
        <v>0</v>
      </c>
      <c r="T18" s="116"/>
      <c r="U18" s="117"/>
      <c r="V18" s="117"/>
      <c r="W18" s="115"/>
      <c r="X18" s="8"/>
      <c r="Y18" s="9">
        <f t="shared" si="5"/>
        <v>0</v>
      </c>
      <c r="Z18" s="9"/>
      <c r="AA18" s="9"/>
      <c r="AB18" s="9"/>
    </row>
    <row r="19" spans="1:28" x14ac:dyDescent="0.25">
      <c r="A19" s="67">
        <f t="shared" si="6"/>
        <v>45474</v>
      </c>
      <c r="B19" s="87"/>
      <c r="C19" s="141"/>
      <c r="D19" s="9"/>
      <c r="E19" s="75">
        <f t="shared" si="7"/>
        <v>0</v>
      </c>
      <c r="F19" s="9"/>
      <c r="G19" s="147"/>
      <c r="H19" s="9"/>
      <c r="I19" s="75">
        <f t="shared" si="1"/>
        <v>0</v>
      </c>
      <c r="J19" s="9"/>
      <c r="K19" s="148"/>
      <c r="L19" s="9"/>
      <c r="M19" s="9">
        <f t="shared" si="11"/>
        <v>0</v>
      </c>
      <c r="O19" s="89">
        <f t="shared" ref="O19:O21" si="13">G19</f>
        <v>0</v>
      </c>
      <c r="P19" s="2"/>
      <c r="Q19" s="48"/>
      <c r="R19" s="48"/>
      <c r="S19" s="89">
        <f t="shared" si="10"/>
        <v>0</v>
      </c>
      <c r="T19" s="49"/>
      <c r="U19" s="50"/>
      <c r="V19" s="50"/>
      <c r="W19" s="48"/>
      <c r="X19" s="8"/>
      <c r="Y19" s="9">
        <f t="shared" si="5"/>
        <v>0</v>
      </c>
      <c r="Z19" s="9"/>
      <c r="AA19" s="9"/>
      <c r="AB19" s="9"/>
    </row>
    <row r="20" spans="1:28" x14ac:dyDescent="0.25">
      <c r="A20" s="67">
        <f t="shared" si="6"/>
        <v>45505</v>
      </c>
      <c r="B20" s="71"/>
      <c r="C20" s="141"/>
      <c r="D20" s="9"/>
      <c r="E20" s="75">
        <f t="shared" si="7"/>
        <v>0</v>
      </c>
      <c r="F20" s="9"/>
      <c r="G20" s="147"/>
      <c r="H20" s="9"/>
      <c r="I20" s="75">
        <f t="shared" si="1"/>
        <v>0</v>
      </c>
      <c r="J20" s="9"/>
      <c r="K20" s="148"/>
      <c r="L20" s="9"/>
      <c r="M20" s="9">
        <f t="shared" si="11"/>
        <v>0</v>
      </c>
      <c r="O20" s="89">
        <f t="shared" si="13"/>
        <v>0</v>
      </c>
      <c r="P20" s="2"/>
      <c r="Q20" s="48"/>
      <c r="R20" s="48"/>
      <c r="S20" s="89">
        <f t="shared" si="10"/>
        <v>0</v>
      </c>
      <c r="T20" s="49"/>
      <c r="U20" s="50"/>
      <c r="V20" s="50"/>
      <c r="W20" s="48"/>
      <c r="X20" s="8"/>
      <c r="Y20" s="9">
        <f t="shared" si="5"/>
        <v>0</v>
      </c>
      <c r="Z20" s="9"/>
      <c r="AA20" s="9"/>
      <c r="AB20" s="9"/>
    </row>
    <row r="21" spans="1:28" x14ac:dyDescent="0.25">
      <c r="A21" s="67">
        <f t="shared" si="6"/>
        <v>45536</v>
      </c>
      <c r="B21" s="71"/>
      <c r="C21" s="141"/>
      <c r="D21" s="9"/>
      <c r="E21" s="75">
        <f t="shared" si="7"/>
        <v>0</v>
      </c>
      <c r="F21" s="9"/>
      <c r="G21" s="147"/>
      <c r="H21" s="9"/>
      <c r="I21" s="75">
        <f t="shared" si="1"/>
        <v>0</v>
      </c>
      <c r="J21" s="9"/>
      <c r="K21" s="148"/>
      <c r="L21" s="9"/>
      <c r="M21" s="9">
        <f t="shared" si="11"/>
        <v>0</v>
      </c>
      <c r="O21" s="89">
        <f t="shared" si="13"/>
        <v>0</v>
      </c>
      <c r="P21" s="2"/>
      <c r="Q21" s="48"/>
      <c r="R21" s="48"/>
      <c r="S21" s="89">
        <f t="shared" si="10"/>
        <v>0</v>
      </c>
      <c r="T21" s="49"/>
      <c r="U21" s="50"/>
      <c r="V21" s="50"/>
      <c r="W21" s="48"/>
      <c r="X21" s="8"/>
      <c r="Y21" s="9">
        <f t="shared" si="5"/>
        <v>0</v>
      </c>
      <c r="Z21" s="9"/>
      <c r="AA21" s="9"/>
      <c r="AB21" s="9"/>
    </row>
    <row r="22" spans="1:28" x14ac:dyDescent="0.25">
      <c r="C22" s="73"/>
      <c r="D22" s="7"/>
      <c r="E22" s="12"/>
      <c r="F22" s="7"/>
      <c r="G22" s="9"/>
      <c r="H22" s="7"/>
      <c r="I22" s="13"/>
      <c r="J22" s="7"/>
      <c r="K22" s="9"/>
      <c r="L22" s="7"/>
      <c r="M22" s="9"/>
      <c r="O22" s="9"/>
      <c r="P22" s="2"/>
      <c r="S22" s="9"/>
      <c r="T22" s="7"/>
      <c r="Y22" s="9"/>
      <c r="Z22" s="9"/>
    </row>
    <row r="23" spans="1:28" x14ac:dyDescent="0.25">
      <c r="A23" s="1" t="s">
        <v>7</v>
      </c>
      <c r="B23" s="58"/>
      <c r="C23" s="74">
        <f>SUM(C9:C22)</f>
        <v>327237794</v>
      </c>
      <c r="D23" s="7"/>
      <c r="E23" s="12"/>
      <c r="F23" s="7"/>
      <c r="G23" s="55">
        <f>SUM(G9:G22)</f>
        <v>3532500</v>
      </c>
      <c r="H23" s="7"/>
      <c r="I23" s="13"/>
      <c r="J23" s="7"/>
      <c r="K23" s="55">
        <f>SUM(K9:K22)</f>
        <v>1894590</v>
      </c>
      <c r="L23" s="7"/>
      <c r="M23" s="55">
        <f>SUM(M9:M22)</f>
        <v>5427090</v>
      </c>
      <c r="O23" s="55">
        <f>SUM(O9:O22)</f>
        <v>3532500</v>
      </c>
      <c r="P23" s="2"/>
      <c r="S23" s="55">
        <f>SUM(S9:S22)</f>
        <v>1894590</v>
      </c>
      <c r="T23" s="9"/>
      <c r="Y23" s="55">
        <f>SUM(Y9:Y22)</f>
        <v>5427090</v>
      </c>
      <c r="Z23" s="9"/>
      <c r="AA23" s="9"/>
      <c r="AB23" s="9"/>
    </row>
    <row r="24" spans="1:28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O24" s="51"/>
      <c r="P24" s="51"/>
      <c r="Q24" s="51"/>
      <c r="R24" s="51"/>
      <c r="S24" s="51"/>
      <c r="Y24" s="9"/>
      <c r="Z24" s="51"/>
    </row>
    <row r="25" spans="1:28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O25" s="51"/>
      <c r="P25" s="51"/>
      <c r="Q25" s="51"/>
      <c r="R25" s="51"/>
      <c r="S25" s="51"/>
      <c r="Y25" s="51"/>
      <c r="Z25" s="51"/>
    </row>
    <row r="26" spans="1:28" x14ac:dyDescent="0.25">
      <c r="A26" s="88" t="s">
        <v>60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51"/>
      <c r="P26" s="51"/>
      <c r="Q26" s="51"/>
      <c r="R26" s="51"/>
      <c r="S26" s="51"/>
      <c r="Y26" s="51"/>
      <c r="Z26" s="51"/>
    </row>
    <row r="27" spans="1:28" x14ac:dyDescent="0.25">
      <c r="A27" s="88" t="s">
        <v>69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O27" s="51"/>
      <c r="P27" s="51"/>
      <c r="Q27" s="51"/>
      <c r="R27" s="51"/>
      <c r="S27" s="132"/>
      <c r="Y27" s="51"/>
      <c r="Z27" s="51"/>
    </row>
    <row r="28" spans="1:28" x14ac:dyDescent="0.25">
      <c r="A28" s="8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O28" s="51"/>
      <c r="P28" s="51"/>
      <c r="Q28" s="51"/>
      <c r="R28" s="51"/>
      <c r="S28" s="132"/>
      <c r="Y28" s="51"/>
      <c r="Z28" s="51"/>
    </row>
    <row r="29" spans="1:28" x14ac:dyDescent="0.25">
      <c r="E29" s="146"/>
    </row>
    <row r="30" spans="1:28" x14ac:dyDescent="0.25">
      <c r="C30" s="141"/>
      <c r="D30" s="143"/>
      <c r="E30" s="142"/>
      <c r="F30" s="143"/>
      <c r="G30" s="141"/>
    </row>
    <row r="31" spans="1:28" x14ac:dyDescent="0.25">
      <c r="C31" s="141"/>
      <c r="D31" s="143"/>
      <c r="E31" s="143"/>
      <c r="F31" s="143"/>
      <c r="G31" s="141"/>
    </row>
    <row r="32" spans="1:28" x14ac:dyDescent="0.25">
      <c r="C32" s="141"/>
      <c r="D32" s="143"/>
      <c r="E32" s="143"/>
      <c r="F32" s="143"/>
      <c r="G32" s="141"/>
    </row>
    <row r="33" spans="3:7" x14ac:dyDescent="0.25">
      <c r="C33" s="141"/>
      <c r="D33" s="143"/>
      <c r="E33" s="143"/>
      <c r="F33" s="143"/>
      <c r="G33" s="141"/>
    </row>
    <row r="34" spans="3:7" x14ac:dyDescent="0.25">
      <c r="C34" s="141"/>
      <c r="D34" s="143"/>
      <c r="E34" s="143"/>
      <c r="F34" s="143"/>
      <c r="G34" s="141"/>
    </row>
    <row r="35" spans="3:7" x14ac:dyDescent="0.25">
      <c r="C35" s="141"/>
      <c r="D35" s="143"/>
      <c r="E35" s="143"/>
      <c r="F35" s="143"/>
      <c r="G35" s="141"/>
    </row>
    <row r="36" spans="3:7" x14ac:dyDescent="0.25">
      <c r="C36" s="141"/>
      <c r="D36" s="143"/>
      <c r="E36" s="143"/>
      <c r="F36" s="143"/>
      <c r="G36" s="141"/>
    </row>
    <row r="37" spans="3:7" x14ac:dyDescent="0.25">
      <c r="C37" s="144"/>
      <c r="D37" s="143"/>
      <c r="E37" s="143"/>
      <c r="F37" s="143"/>
      <c r="G37" s="141"/>
    </row>
    <row r="38" spans="3:7" x14ac:dyDescent="0.25">
      <c r="C38" s="141"/>
      <c r="D38" s="143"/>
      <c r="E38" s="143"/>
      <c r="F38" s="143"/>
      <c r="G38" s="141"/>
    </row>
    <row r="39" spans="3:7" x14ac:dyDescent="0.25">
      <c r="C39" s="141"/>
      <c r="D39" s="143"/>
      <c r="E39" s="143"/>
      <c r="F39" s="143"/>
      <c r="G39" s="141"/>
    </row>
    <row r="40" spans="3:7" x14ac:dyDescent="0.25">
      <c r="C40" s="141"/>
      <c r="D40" s="143"/>
      <c r="E40" s="143"/>
      <c r="F40" s="143"/>
      <c r="G40" s="141"/>
    </row>
    <row r="41" spans="3:7" x14ac:dyDescent="0.25">
      <c r="C41" s="141"/>
      <c r="D41" s="143"/>
      <c r="E41" s="143"/>
      <c r="F41" s="143"/>
      <c r="G41" s="141"/>
    </row>
    <row r="42" spans="3:7" x14ac:dyDescent="0.25">
      <c r="C42" s="143"/>
      <c r="D42" s="143"/>
      <c r="E42" s="143"/>
      <c r="F42" s="143"/>
      <c r="G42" s="143"/>
    </row>
  </sheetData>
  <mergeCells count="6">
    <mergeCell ref="O7:Q7"/>
    <mergeCell ref="E7:G7"/>
    <mergeCell ref="I7:K7"/>
    <mergeCell ref="C5:M5"/>
    <mergeCell ref="O5:Y5"/>
    <mergeCell ref="S7:W7"/>
  </mergeCells>
  <phoneticPr fontId="0" type="noConversion"/>
  <printOptions horizontalCentered="1"/>
  <pageMargins left="0.1" right="0.1" top="1" bottom="1" header="0.5" footer="0.5"/>
  <pageSetup scale="86" orientation="landscape" blackAndWhite="1" r:id="rId1"/>
  <headerFooter alignWithMargins="0">
    <oddFooter>&amp;R&amp;F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B1:AA32"/>
  <sheetViews>
    <sheetView zoomScaleNormal="100" workbookViewId="0">
      <selection activeCell="J23" sqref="J23"/>
    </sheetView>
  </sheetViews>
  <sheetFormatPr defaultRowHeight="13.2" x14ac:dyDescent="0.25"/>
  <cols>
    <col min="1" max="1" width="2.6640625" customWidth="1"/>
    <col min="3" max="3" width="2.6640625" style="57" customWidth="1"/>
    <col min="4" max="4" width="14.33203125" customWidth="1"/>
    <col min="5" max="5" width="2.6640625" customWidth="1"/>
    <col min="6" max="6" width="15.6640625" customWidth="1"/>
    <col min="7" max="7" width="3.44140625" customWidth="1"/>
    <col min="8" max="8" width="20" bestFit="1" customWidth="1"/>
    <col min="9" max="9" width="2.6640625" customWidth="1"/>
    <col min="10" max="10" width="15" customWidth="1"/>
    <col min="11" max="11" width="3.33203125" customWidth="1"/>
    <col min="12" max="12" width="20.44140625" customWidth="1"/>
    <col min="14" max="14" width="11.6640625" customWidth="1"/>
    <col min="16" max="16" width="11.6640625" bestFit="1" customWidth="1"/>
  </cols>
  <sheetData>
    <row r="1" spans="2:27" ht="18" customHeight="1" x14ac:dyDescent="0.25">
      <c r="C1" s="135"/>
      <c r="D1" s="135"/>
      <c r="E1" s="135"/>
      <c r="F1" s="135"/>
      <c r="G1" s="135"/>
      <c r="H1" s="135" t="str">
        <f>'Billing &amp; Remittance Summary'!M1</f>
        <v>ELIZABETHTOWN GAS COMPANY</v>
      </c>
      <c r="I1" s="135"/>
      <c r="J1" s="135"/>
      <c r="K1" s="135"/>
      <c r="L1" s="135"/>
    </row>
    <row r="2" spans="2:27" ht="18" customHeight="1" x14ac:dyDescent="0.25">
      <c r="C2" s="135"/>
      <c r="D2" s="135"/>
      <c r="E2" s="135"/>
      <c r="F2" s="135"/>
      <c r="G2" s="135"/>
      <c r="H2" s="135" t="s">
        <v>34</v>
      </c>
      <c r="I2" s="135"/>
      <c r="J2" s="135"/>
      <c r="K2" s="135"/>
      <c r="L2" s="135"/>
    </row>
    <row r="3" spans="2:27" ht="17.399999999999999" x14ac:dyDescent="0.3">
      <c r="B3" s="14"/>
      <c r="C3" s="56"/>
      <c r="D3" s="14"/>
      <c r="E3" s="14"/>
      <c r="F3" s="14"/>
      <c r="G3" s="14"/>
      <c r="H3" s="14"/>
      <c r="I3" s="14"/>
      <c r="J3" s="14"/>
    </row>
    <row r="5" spans="2:27" ht="15.6" x14ac:dyDescent="0.3">
      <c r="D5" s="6" t="s">
        <v>4</v>
      </c>
      <c r="E5" s="6"/>
      <c r="F5" s="155" t="s">
        <v>18</v>
      </c>
      <c r="G5" s="156"/>
      <c r="H5" s="157"/>
      <c r="J5" s="6"/>
      <c r="K5" s="3"/>
      <c r="L5" s="6" t="s">
        <v>56</v>
      </c>
    </row>
    <row r="6" spans="2:27" ht="15.6" x14ac:dyDescent="0.3">
      <c r="D6" s="6" t="s">
        <v>0</v>
      </c>
      <c r="E6" s="6"/>
      <c r="F6" s="153" t="s">
        <v>17</v>
      </c>
      <c r="G6" s="151"/>
      <c r="H6" s="154"/>
      <c r="I6" s="6"/>
      <c r="J6" s="6" t="s">
        <v>14</v>
      </c>
      <c r="K6" s="3"/>
      <c r="L6" s="6" t="s">
        <v>14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x14ac:dyDescent="0.25">
      <c r="D7" s="6" t="s">
        <v>49</v>
      </c>
      <c r="E7" s="6"/>
      <c r="F7" s="6" t="s">
        <v>16</v>
      </c>
      <c r="G7" s="6"/>
      <c r="H7" s="6" t="s">
        <v>3</v>
      </c>
      <c r="I7" s="6"/>
      <c r="J7" s="6" t="s">
        <v>15</v>
      </c>
      <c r="K7" s="3"/>
      <c r="L7" s="6" t="s">
        <v>55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x14ac:dyDescent="0.25">
      <c r="D8" s="1" t="s">
        <v>21</v>
      </c>
      <c r="E8" s="1"/>
      <c r="F8" s="1" t="s">
        <v>22</v>
      </c>
      <c r="G8" s="1"/>
      <c r="H8" s="1" t="s">
        <v>23</v>
      </c>
      <c r="I8" s="1"/>
      <c r="J8" s="16" t="s">
        <v>25</v>
      </c>
      <c r="K8" s="3"/>
      <c r="L8" s="17"/>
    </row>
    <row r="9" spans="2:27" x14ac:dyDescent="0.25">
      <c r="B9" s="67">
        <f>DATE(YEAR(B10),MONTH(B10)-1,DAY(B10))</f>
        <v>45170</v>
      </c>
      <c r="D9" s="36"/>
      <c r="F9" s="47"/>
      <c r="G9" s="11"/>
      <c r="H9" s="110"/>
      <c r="L9" s="11">
        <f>'Interest Calculation'!B10</f>
        <v>-895458.27</v>
      </c>
    </row>
    <row r="10" spans="2:27" x14ac:dyDescent="0.25">
      <c r="B10" s="35">
        <f>'Billing &amp; Remittance Summary'!A10</f>
        <v>45200</v>
      </c>
      <c r="C10" s="58"/>
      <c r="D10" s="36">
        <f>'Credits Issued - Detail'!F10</f>
        <v>257411.34</v>
      </c>
      <c r="E10" s="11"/>
      <c r="F10" s="166">
        <v>22647.53</v>
      </c>
      <c r="G10" s="125"/>
      <c r="H10" s="130">
        <v>45201</v>
      </c>
      <c r="I10" s="11"/>
      <c r="J10" s="11">
        <f>D10-F10</f>
        <v>234763.81</v>
      </c>
      <c r="L10" s="86">
        <f>IF(J10=0,0,'Interest Calculation'!J10)</f>
        <v>-663360.74</v>
      </c>
      <c r="N10" s="111"/>
      <c r="O10" s="112"/>
    </row>
    <row r="11" spans="2:27" x14ac:dyDescent="0.25">
      <c r="B11" s="67">
        <f>DATE(YEAR(B10),MONTH(B10)+1,DAY(B10))</f>
        <v>45231</v>
      </c>
      <c r="C11" s="58"/>
      <c r="D11" s="36">
        <f>'Credits Issued - Detail'!F11</f>
        <v>320843.42</v>
      </c>
      <c r="E11" s="11"/>
      <c r="F11" s="166">
        <v>54133.52</v>
      </c>
      <c r="G11" s="166"/>
      <c r="H11" s="167">
        <v>45236</v>
      </c>
      <c r="I11" s="11"/>
      <c r="J11" s="11">
        <f>D11-F11</f>
        <v>266709.90000000002</v>
      </c>
      <c r="K11" s="34"/>
      <c r="L11" s="86">
        <f>IF(J11=0,0,'Interest Calculation'!J11)</f>
        <v>-398404.2</v>
      </c>
      <c r="N11" s="111"/>
      <c r="O11" s="112"/>
    </row>
    <row r="12" spans="2:27" x14ac:dyDescent="0.25">
      <c r="B12" s="67">
        <f>DATE(YEAR(B11),MONTH(B11)+1,DAY(B11))</f>
        <v>45261</v>
      </c>
      <c r="C12" s="58"/>
      <c r="D12" s="36">
        <f>'Credits Issued - Detail'!F12</f>
        <v>358138.19</v>
      </c>
      <c r="E12" s="11"/>
      <c r="F12" s="166">
        <v>89315.48</v>
      </c>
      <c r="G12" s="125"/>
      <c r="H12" s="130">
        <v>45261</v>
      </c>
      <c r="I12" s="11"/>
      <c r="J12" s="11">
        <f>D12-F12</f>
        <v>268822.71000000002</v>
      </c>
      <c r="K12" s="34"/>
      <c r="L12" s="86">
        <f>IF(J12=0,0,'Interest Calculation'!J12)</f>
        <v>-130383.9</v>
      </c>
      <c r="N12" s="111"/>
      <c r="O12" s="112"/>
    </row>
    <row r="13" spans="2:27" x14ac:dyDescent="0.25">
      <c r="B13" s="67">
        <f t="shared" ref="B13:B21" si="0">DATE(YEAR(B12),MONTH(B12)+1,DAY(B12))</f>
        <v>45292</v>
      </c>
      <c r="C13" s="58"/>
      <c r="D13" s="36">
        <f>'Credits Issued - Detail'!F13</f>
        <v>258932.01</v>
      </c>
      <c r="E13" s="11"/>
      <c r="F13" s="166">
        <v>557866.91</v>
      </c>
      <c r="G13" s="166"/>
      <c r="H13" s="167" t="s">
        <v>79</v>
      </c>
      <c r="J13" s="11">
        <f>D13-F13</f>
        <v>-298934.90000000002</v>
      </c>
      <c r="K13" s="31"/>
      <c r="L13" s="86">
        <f>IF(J13=0,0,'Interest Calculation'!J13)</f>
        <v>-430129.91</v>
      </c>
      <c r="N13" s="47"/>
      <c r="O13" s="110"/>
    </row>
    <row r="14" spans="2:27" x14ac:dyDescent="0.25">
      <c r="B14" s="67">
        <f t="shared" si="0"/>
        <v>45323</v>
      </c>
      <c r="C14" s="58"/>
      <c r="D14" s="36">
        <f>'Credits Issued - Detail'!F14</f>
        <v>242206.24</v>
      </c>
      <c r="E14" s="11"/>
      <c r="F14" s="166">
        <v>0</v>
      </c>
      <c r="G14" s="166"/>
      <c r="H14" s="167"/>
      <c r="I14" s="11"/>
      <c r="J14" s="11">
        <f t="shared" ref="J14:J20" si="1">D14-F14</f>
        <v>242206.24</v>
      </c>
      <c r="K14" s="31"/>
      <c r="L14" s="86">
        <f>IF(J14=0,0,'Interest Calculation'!J14)</f>
        <v>-188794.96</v>
      </c>
      <c r="N14" s="47"/>
      <c r="O14" s="110"/>
    </row>
    <row r="15" spans="2:27" x14ac:dyDescent="0.25">
      <c r="B15" s="67">
        <f t="shared" si="0"/>
        <v>45352</v>
      </c>
      <c r="C15" s="58"/>
      <c r="D15" s="36">
        <f>'Credits Issued - Detail'!F15</f>
        <v>223908.81</v>
      </c>
      <c r="E15" s="11"/>
      <c r="F15" s="166">
        <v>352897.22</v>
      </c>
      <c r="G15" s="166"/>
      <c r="H15" s="167">
        <v>45352</v>
      </c>
      <c r="I15" s="11"/>
      <c r="J15" s="11">
        <f t="shared" si="1"/>
        <v>-128988.41</v>
      </c>
      <c r="K15" s="31"/>
      <c r="L15" s="86">
        <f>IF(J15=0,0,'Interest Calculation'!J15)</f>
        <v>-318542.06</v>
      </c>
      <c r="N15" s="47"/>
      <c r="O15" s="110"/>
    </row>
    <row r="16" spans="2:27" x14ac:dyDescent="0.25">
      <c r="B16" s="67">
        <f t="shared" si="0"/>
        <v>45383</v>
      </c>
      <c r="C16" s="58"/>
      <c r="D16" s="36">
        <f>'Credits Issued - Detail'!F16</f>
        <v>0</v>
      </c>
      <c r="E16" s="47"/>
      <c r="F16" s="149"/>
      <c r="G16" s="11"/>
      <c r="H16" s="110"/>
      <c r="I16" s="11"/>
      <c r="J16" s="11">
        <f t="shared" si="1"/>
        <v>0</v>
      </c>
      <c r="K16" s="31"/>
      <c r="L16" s="86">
        <f>IF(J16=0,0,'Interest Calculation'!J16)</f>
        <v>0</v>
      </c>
      <c r="N16" s="47"/>
      <c r="O16" s="110"/>
    </row>
    <row r="17" spans="2:17" x14ac:dyDescent="0.25">
      <c r="B17" s="67">
        <f t="shared" si="0"/>
        <v>45413</v>
      </c>
      <c r="C17" s="58"/>
      <c r="D17" s="36">
        <f>'Credits Issued - Detail'!F17</f>
        <v>0</v>
      </c>
      <c r="E17" s="47"/>
      <c r="F17" s="149"/>
      <c r="G17" s="123"/>
      <c r="H17" s="124"/>
      <c r="I17" s="11"/>
      <c r="J17" s="11">
        <f t="shared" si="1"/>
        <v>0</v>
      </c>
      <c r="K17" s="31"/>
      <c r="L17" s="86">
        <f>IF(J17=0,0,'Interest Calculation'!J17)</f>
        <v>0</v>
      </c>
      <c r="N17" s="47"/>
      <c r="O17" s="110"/>
      <c r="P17" s="47"/>
      <c r="Q17" s="110"/>
    </row>
    <row r="18" spans="2:17" x14ac:dyDescent="0.25">
      <c r="B18" s="67">
        <f t="shared" si="0"/>
        <v>45444</v>
      </c>
      <c r="C18" s="58"/>
      <c r="D18" s="36">
        <f>'Credits Issued - Detail'!F18</f>
        <v>0</v>
      </c>
      <c r="E18" s="47"/>
      <c r="F18" s="149"/>
      <c r="G18" s="123"/>
      <c r="H18" s="124"/>
      <c r="I18" s="11"/>
      <c r="J18" s="11">
        <f t="shared" si="1"/>
        <v>0</v>
      </c>
      <c r="K18" s="31"/>
      <c r="L18" s="86">
        <f>IF(J18=0,0,'Interest Calculation'!J18)</f>
        <v>0</v>
      </c>
      <c r="N18" s="47"/>
      <c r="O18" s="124"/>
      <c r="P18" s="47"/>
      <c r="Q18" s="110"/>
    </row>
    <row r="19" spans="2:17" x14ac:dyDescent="0.25">
      <c r="B19" s="67">
        <f t="shared" si="0"/>
        <v>45474</v>
      </c>
      <c r="C19" s="58"/>
      <c r="D19" s="36">
        <f>'Credits Issued - Detail'!F19</f>
        <v>0</v>
      </c>
      <c r="E19" s="47"/>
      <c r="F19" s="149"/>
      <c r="G19" s="139"/>
      <c r="H19" s="140"/>
      <c r="I19" s="11"/>
      <c r="J19" s="11">
        <f t="shared" si="1"/>
        <v>0</v>
      </c>
      <c r="K19" s="31"/>
      <c r="L19" s="86">
        <f>IF(J19=0,0,'Interest Calculation'!J19)</f>
        <v>0</v>
      </c>
    </row>
    <row r="20" spans="2:17" x14ac:dyDescent="0.25">
      <c r="B20" s="67">
        <f t="shared" si="0"/>
        <v>45505</v>
      </c>
      <c r="C20" s="58"/>
      <c r="D20" s="36">
        <f>'Credits Issued - Detail'!F20</f>
        <v>0</v>
      </c>
      <c r="E20" s="47"/>
      <c r="F20" s="149"/>
      <c r="G20" s="11"/>
      <c r="H20" s="110"/>
      <c r="I20" s="11"/>
      <c r="J20" s="11">
        <f t="shared" si="1"/>
        <v>0</v>
      </c>
      <c r="K20" s="31"/>
      <c r="L20" s="86">
        <f>IF(J20=0,0,'Interest Calculation'!J20)</f>
        <v>0</v>
      </c>
    </row>
    <row r="21" spans="2:17" x14ac:dyDescent="0.25">
      <c r="B21" s="67">
        <f t="shared" si="0"/>
        <v>45536</v>
      </c>
      <c r="C21" s="58"/>
      <c r="D21" s="36">
        <f>'Credits Issued - Detail'!F21</f>
        <v>0</v>
      </c>
      <c r="E21" s="47"/>
      <c r="F21" s="149"/>
      <c r="G21" s="11"/>
      <c r="H21" s="110"/>
      <c r="I21" s="11"/>
      <c r="J21" s="123">
        <f>D21-F21</f>
        <v>0</v>
      </c>
      <c r="K21" s="137"/>
      <c r="L21" s="86">
        <f>IF(J21=0,0,'Interest Calculation'!J21)</f>
        <v>0</v>
      </c>
    </row>
    <row r="22" spans="2:17" x14ac:dyDescent="0.25">
      <c r="D22" s="2"/>
      <c r="E22" s="2"/>
      <c r="F22" s="165"/>
      <c r="G22" s="2"/>
      <c r="H22" s="110"/>
      <c r="I22" s="2"/>
      <c r="J22" s="2"/>
    </row>
    <row r="23" spans="2:17" x14ac:dyDescent="0.25">
      <c r="B23" s="1" t="s">
        <v>7</v>
      </c>
      <c r="D23" s="54">
        <f>SUM(D9:D22)</f>
        <v>1661440.01</v>
      </c>
      <c r="E23" s="11"/>
      <c r="F23" s="54">
        <f>SUM(F9:F22)</f>
        <v>1076860.6599999999</v>
      </c>
      <c r="G23" s="2"/>
      <c r="H23" s="2"/>
      <c r="I23" s="2"/>
      <c r="J23" s="54">
        <f>SUM(J9:J22)</f>
        <v>584579.35</v>
      </c>
      <c r="L23" s="11"/>
    </row>
    <row r="24" spans="2:17" x14ac:dyDescent="0.25">
      <c r="B24" s="1"/>
      <c r="D24" s="2"/>
      <c r="E24" s="2"/>
      <c r="F24" s="2"/>
      <c r="G24" s="2"/>
      <c r="H24" s="2"/>
      <c r="I24" s="2"/>
      <c r="J24" s="2"/>
    </row>
    <row r="25" spans="2:17" x14ac:dyDescent="0.25">
      <c r="D25" s="2"/>
      <c r="E25" s="2"/>
      <c r="F25" s="2"/>
      <c r="G25" s="2"/>
      <c r="H25" s="2"/>
      <c r="I25" s="2"/>
      <c r="J25" s="2"/>
    </row>
    <row r="26" spans="2:17" x14ac:dyDescent="0.25">
      <c r="B26" s="121" t="s">
        <v>72</v>
      </c>
      <c r="D26" s="11"/>
      <c r="F26" s="11"/>
    </row>
    <row r="27" spans="2:17" x14ac:dyDescent="0.25">
      <c r="B27" s="108" t="s">
        <v>71</v>
      </c>
    </row>
    <row r="28" spans="2:17" x14ac:dyDescent="0.25">
      <c r="B28" s="108"/>
    </row>
    <row r="32" spans="2:17" x14ac:dyDescent="0.25">
      <c r="E32" s="105"/>
      <c r="F32" s="106"/>
      <c r="G32" s="107"/>
    </row>
  </sheetData>
  <mergeCells count="2">
    <mergeCell ref="F6:H6"/>
    <mergeCell ref="F5:H5"/>
  </mergeCells>
  <phoneticPr fontId="0" type="noConversion"/>
  <pageMargins left="0.75" right="0.75" top="1" bottom="1" header="0.5" footer="0.5"/>
  <pageSetup orientation="landscape" blackAndWhite="1" r:id="rId1"/>
  <headerFooter alignWithMargins="0">
    <oddFooter>&amp;R&amp;F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3"/>
  <sheetViews>
    <sheetView zoomScaleNormal="100" workbookViewId="0">
      <pane xSplit="1" ySplit="8" topLeftCell="B9" activePane="bottomRight" state="frozen"/>
      <selection activeCell="Y10" sqref="Y10:Y18"/>
      <selection pane="topRight" activeCell="Y10" sqref="Y10:Y18"/>
      <selection pane="bottomLeft" activeCell="Y10" sqref="Y10:Y18"/>
      <selection pane="bottomRight" activeCell="I23" sqref="I23"/>
    </sheetView>
  </sheetViews>
  <sheetFormatPr defaultRowHeight="13.2" x14ac:dyDescent="0.25"/>
  <cols>
    <col min="2" max="2" width="14" customWidth="1"/>
    <col min="3" max="3" width="15.109375" customWidth="1"/>
    <col min="4" max="4" width="16.109375" customWidth="1"/>
    <col min="5" max="5" width="14.44140625" customWidth="1"/>
    <col min="6" max="6" width="13.88671875" customWidth="1"/>
    <col min="7" max="7" width="14.33203125" customWidth="1"/>
    <col min="9" max="9" width="12" customWidth="1"/>
    <col min="10" max="10" width="16.5546875" customWidth="1"/>
    <col min="11" max="11" width="8.6640625" customWidth="1"/>
    <col min="12" max="12" width="13.5546875" customWidth="1"/>
  </cols>
  <sheetData>
    <row r="1" spans="1:12" ht="15.6" x14ac:dyDescent="0.3">
      <c r="A1" s="20"/>
      <c r="B1" s="20"/>
      <c r="C1" s="20"/>
      <c r="D1" s="20"/>
      <c r="E1" s="72" t="str">
        <f>'Billing &amp; Remittance Summary'!M1</f>
        <v>ELIZABETHTOWN GAS COMPANY</v>
      </c>
      <c r="G1" s="19"/>
      <c r="H1" s="19"/>
      <c r="I1" s="19"/>
    </row>
    <row r="2" spans="1:12" ht="15.6" x14ac:dyDescent="0.3">
      <c r="A2" s="20"/>
      <c r="B2" s="20"/>
      <c r="C2" s="20"/>
      <c r="D2" s="20"/>
      <c r="E2" s="60" t="s">
        <v>54</v>
      </c>
      <c r="G2" s="19"/>
      <c r="H2" s="19"/>
      <c r="I2" s="19"/>
    </row>
    <row r="3" spans="1:12" x14ac:dyDescent="0.25">
      <c r="A3" s="20"/>
      <c r="B3" s="21"/>
      <c r="C3" s="20"/>
      <c r="D3" s="20"/>
      <c r="E3" s="20"/>
      <c r="F3" s="18"/>
      <c r="G3" s="19"/>
      <c r="H3" s="19"/>
      <c r="I3" s="19"/>
    </row>
    <row r="4" spans="1:12" x14ac:dyDescent="0.25">
      <c r="A4" s="20"/>
      <c r="B4" s="22"/>
      <c r="C4" s="20"/>
      <c r="D4" s="20"/>
      <c r="E4" s="20"/>
      <c r="F4" s="23"/>
      <c r="G4" s="19"/>
      <c r="H4" s="19"/>
      <c r="I4" s="19"/>
      <c r="J4" s="53"/>
    </row>
    <row r="5" spans="1:12" x14ac:dyDescent="0.25">
      <c r="A5" s="19"/>
      <c r="B5" s="24"/>
      <c r="C5" s="25"/>
      <c r="E5" s="19"/>
      <c r="F5" s="26"/>
      <c r="G5" s="26"/>
      <c r="H5" s="6" t="s">
        <v>4</v>
      </c>
      <c r="I5" s="6" t="s">
        <v>19</v>
      </c>
      <c r="J5" s="3" t="s">
        <v>40</v>
      </c>
    </row>
    <row r="6" spans="1:12" x14ac:dyDescent="0.25">
      <c r="A6" s="3"/>
      <c r="B6" s="6" t="s">
        <v>26</v>
      </c>
      <c r="C6" s="40" t="s">
        <v>31</v>
      </c>
      <c r="D6" s="40" t="s">
        <v>46</v>
      </c>
      <c r="E6" s="6" t="s">
        <v>32</v>
      </c>
      <c r="F6" s="41" t="s">
        <v>27</v>
      </c>
      <c r="G6" s="6" t="s">
        <v>28</v>
      </c>
      <c r="H6" s="6" t="s">
        <v>20</v>
      </c>
      <c r="I6" s="6" t="s">
        <v>33</v>
      </c>
      <c r="J6" s="3" t="s">
        <v>41</v>
      </c>
      <c r="L6" s="1"/>
    </row>
    <row r="7" spans="1:12" x14ac:dyDescent="0.25">
      <c r="A7" s="42"/>
      <c r="B7" s="43" t="s">
        <v>29</v>
      </c>
      <c r="C7" s="43" t="s">
        <v>0</v>
      </c>
      <c r="D7" s="43" t="s">
        <v>48</v>
      </c>
      <c r="E7" s="44" t="s">
        <v>35</v>
      </c>
      <c r="F7" s="45" t="s">
        <v>29</v>
      </c>
      <c r="G7" s="46" t="s">
        <v>29</v>
      </c>
      <c r="H7" s="44" t="s">
        <v>30</v>
      </c>
      <c r="I7" s="44" t="s">
        <v>64</v>
      </c>
      <c r="J7" s="44" t="s">
        <v>20</v>
      </c>
      <c r="L7" s="1"/>
    </row>
    <row r="8" spans="1:12" x14ac:dyDescent="0.25">
      <c r="A8" s="43" t="s">
        <v>21</v>
      </c>
      <c r="B8" s="43" t="s">
        <v>22</v>
      </c>
      <c r="C8" s="43" t="s">
        <v>23</v>
      </c>
      <c r="D8" s="43" t="s">
        <v>24</v>
      </c>
      <c r="E8" s="44" t="s">
        <v>37</v>
      </c>
      <c r="F8" s="45" t="s">
        <v>38</v>
      </c>
      <c r="G8" s="46" t="s">
        <v>76</v>
      </c>
      <c r="H8" s="44" t="s">
        <v>39</v>
      </c>
      <c r="I8" s="44" t="s">
        <v>63</v>
      </c>
      <c r="J8" s="44" t="s">
        <v>75</v>
      </c>
      <c r="L8" s="1"/>
    </row>
    <row r="9" spans="1:12" x14ac:dyDescent="0.25">
      <c r="A9" s="27"/>
      <c r="B9" s="85"/>
      <c r="C9" s="28"/>
      <c r="D9" s="28"/>
      <c r="E9" s="28"/>
      <c r="F9" s="29"/>
      <c r="G9" s="29"/>
      <c r="H9" s="30"/>
      <c r="I9" s="122" t="s">
        <v>74</v>
      </c>
      <c r="J9" s="90" t="s">
        <v>58</v>
      </c>
    </row>
    <row r="10" spans="1:12" x14ac:dyDescent="0.25">
      <c r="A10" s="35">
        <f>'Billing &amp; Remittance Summary'!A10</f>
        <v>45200</v>
      </c>
      <c r="B10" s="168">
        <v>-895458.27</v>
      </c>
      <c r="C10" s="36">
        <f>'Recovery Calculation'!D10</f>
        <v>257411.34</v>
      </c>
      <c r="D10" s="36">
        <f>'Admin Cost Detail'!G10</f>
        <v>0</v>
      </c>
      <c r="E10" s="36">
        <f>'Recovery Calculation'!F10</f>
        <v>22647.53</v>
      </c>
      <c r="F10" s="37">
        <f t="shared" ref="F10:F21" si="0">B10+C10+D10-E10</f>
        <v>-660694.46</v>
      </c>
      <c r="G10" s="37">
        <f t="shared" ref="G10:G21" si="1">(B10+F10)/2</f>
        <v>-778076.37</v>
      </c>
      <c r="H10" s="131">
        <v>5.7200000000000001E-2</v>
      </c>
      <c r="I10" s="125">
        <f t="shared" ref="I10:I12" si="2">G10*H10/12*(1-0.2811)</f>
        <v>-2666.28</v>
      </c>
      <c r="J10" s="36">
        <f>F10+SUM(I$10:I10)</f>
        <v>-663360.74</v>
      </c>
      <c r="K10" s="11"/>
      <c r="L10" s="11"/>
    </row>
    <row r="11" spans="1:12" x14ac:dyDescent="0.25">
      <c r="A11" s="35">
        <f>'Recovery Calculation'!B11</f>
        <v>45231</v>
      </c>
      <c r="B11" s="38">
        <f>F10</f>
        <v>-660694.46</v>
      </c>
      <c r="C11" s="36">
        <f>'Recovery Calculation'!D11</f>
        <v>320843.42</v>
      </c>
      <c r="D11" s="36">
        <f>'Admin Cost Detail'!G11</f>
        <v>0</v>
      </c>
      <c r="E11" s="36">
        <f>'Recovery Calculation'!F11</f>
        <v>54133.52</v>
      </c>
      <c r="F11" s="37">
        <f t="shared" si="0"/>
        <v>-393984.56</v>
      </c>
      <c r="G11" s="37">
        <f t="shared" si="1"/>
        <v>-527339.51</v>
      </c>
      <c r="H11" s="131">
        <v>5.5500000000000001E-2</v>
      </c>
      <c r="I11" s="125">
        <f t="shared" si="2"/>
        <v>-1753.36</v>
      </c>
      <c r="J11" s="36">
        <f>F11+SUM(I$10:I11)</f>
        <v>-398404.2</v>
      </c>
      <c r="K11" s="11"/>
      <c r="L11" s="11"/>
    </row>
    <row r="12" spans="1:12" x14ac:dyDescent="0.25">
      <c r="A12" s="35">
        <f>'Recovery Calculation'!B12</f>
        <v>45261</v>
      </c>
      <c r="B12" s="38">
        <f>F11</f>
        <v>-393984.56</v>
      </c>
      <c r="C12" s="36">
        <f>'Recovery Calculation'!D12</f>
        <v>358138.19</v>
      </c>
      <c r="D12" s="36">
        <f>'Admin Cost Detail'!G12</f>
        <v>0</v>
      </c>
      <c r="E12" s="36">
        <f>'Recovery Calculation'!F12</f>
        <v>89315.48</v>
      </c>
      <c r="F12" s="37">
        <f t="shared" si="0"/>
        <v>-125161.85</v>
      </c>
      <c r="G12" s="37">
        <f t="shared" si="1"/>
        <v>-259573.21</v>
      </c>
      <c r="H12" s="131">
        <v>5.16E-2</v>
      </c>
      <c r="I12" s="125">
        <f t="shared" si="2"/>
        <v>-802.41</v>
      </c>
      <c r="J12" s="36">
        <f>F12+SUM(I$10:I12)</f>
        <v>-130383.9</v>
      </c>
      <c r="K12" s="11"/>
      <c r="L12" s="11"/>
    </row>
    <row r="13" spans="1:12" x14ac:dyDescent="0.25">
      <c r="A13" s="35">
        <f>'Recovery Calculation'!B13</f>
        <v>45292</v>
      </c>
      <c r="B13" s="38">
        <f t="shared" ref="B13:B21" si="3">F12</f>
        <v>-125161.85</v>
      </c>
      <c r="C13" s="36">
        <f>'Recovery Calculation'!D13</f>
        <v>258932.01</v>
      </c>
      <c r="D13" s="36">
        <f>'Admin Cost Detail'!G13</f>
        <v>0</v>
      </c>
      <c r="E13" s="36">
        <f>'Recovery Calculation'!F13</f>
        <v>557866.91</v>
      </c>
      <c r="F13" s="37">
        <f>B13+C13+D13-E13</f>
        <v>-424096.75</v>
      </c>
      <c r="G13" s="37">
        <f t="shared" si="1"/>
        <v>-274629.3</v>
      </c>
      <c r="H13" s="131">
        <v>4.9299999999999997E-2</v>
      </c>
      <c r="I13" s="125">
        <f>G13*H13/12*(1-0.2811)</f>
        <v>-811.11</v>
      </c>
      <c r="J13" s="36">
        <f>F13+SUM(I$10:I13)</f>
        <v>-430129.91</v>
      </c>
      <c r="K13" s="11"/>
      <c r="L13" s="11"/>
    </row>
    <row r="14" spans="1:12" x14ac:dyDescent="0.25">
      <c r="A14" s="35">
        <f>'Recovery Calculation'!B14</f>
        <v>45323</v>
      </c>
      <c r="B14" s="38">
        <f t="shared" si="3"/>
        <v>-424096.75</v>
      </c>
      <c r="C14" s="36">
        <f>'Recovery Calculation'!D14</f>
        <v>242206.24</v>
      </c>
      <c r="D14" s="36">
        <f>'Admin Cost Detail'!G14</f>
        <v>0</v>
      </c>
      <c r="E14" s="36">
        <f>'Recovery Calculation'!F14</f>
        <v>0</v>
      </c>
      <c r="F14" s="37">
        <f t="shared" si="0"/>
        <v>-181890.51</v>
      </c>
      <c r="G14" s="37">
        <f t="shared" si="1"/>
        <v>-302993.63</v>
      </c>
      <c r="H14" s="131">
        <v>4.8000000000000001E-2</v>
      </c>
      <c r="I14" s="125">
        <f t="shared" ref="I14:I21" si="4">G14*H14/12*(1-0.2811)</f>
        <v>-871.29</v>
      </c>
      <c r="J14" s="36">
        <f>F14+SUM(I$10:I14)</f>
        <v>-188794.96</v>
      </c>
      <c r="K14" s="11"/>
      <c r="L14" s="11"/>
    </row>
    <row r="15" spans="1:12" x14ac:dyDescent="0.25">
      <c r="A15" s="35">
        <f>'Recovery Calculation'!B15</f>
        <v>45352</v>
      </c>
      <c r="B15" s="38">
        <f t="shared" si="3"/>
        <v>-181890.51</v>
      </c>
      <c r="C15" s="36">
        <f>'Recovery Calculation'!D15</f>
        <v>223908.81</v>
      </c>
      <c r="D15" s="36">
        <f>'Admin Cost Detail'!G15</f>
        <v>0</v>
      </c>
      <c r="E15" s="36">
        <f>'Recovery Calculation'!F15</f>
        <v>352897.22</v>
      </c>
      <c r="F15" s="37">
        <f t="shared" si="0"/>
        <v>-310878.92</v>
      </c>
      <c r="G15" s="37">
        <f t="shared" si="1"/>
        <v>-246384.72</v>
      </c>
      <c r="H15" s="131">
        <v>5.1400000000000001E-2</v>
      </c>
      <c r="I15" s="125">
        <f t="shared" si="4"/>
        <v>-758.69</v>
      </c>
      <c r="J15" s="36">
        <f>F15+SUM(I$10:I15)</f>
        <v>-318542.06</v>
      </c>
      <c r="K15" s="11"/>
      <c r="L15" s="11"/>
    </row>
    <row r="16" spans="1:12" x14ac:dyDescent="0.25">
      <c r="A16" s="35">
        <f>'Recovery Calculation'!B16</f>
        <v>45383</v>
      </c>
      <c r="B16" s="38">
        <f t="shared" si="3"/>
        <v>-310878.92</v>
      </c>
      <c r="C16" s="36">
        <v>0</v>
      </c>
      <c r="D16" s="36">
        <f>'Admin Cost Detail'!G16</f>
        <v>0</v>
      </c>
      <c r="E16" s="36">
        <f>'Recovery Calculation'!F16</f>
        <v>0</v>
      </c>
      <c r="F16" s="37">
        <f t="shared" si="0"/>
        <v>-310878.92</v>
      </c>
      <c r="G16" s="37">
        <f t="shared" si="1"/>
        <v>-310878.92</v>
      </c>
      <c r="H16" s="131">
        <v>5.1400000000000001E-2</v>
      </c>
      <c r="I16" s="125">
        <f t="shared" si="4"/>
        <v>-957.29</v>
      </c>
      <c r="J16" s="36">
        <f>F16+SUM(I$10:I16)</f>
        <v>-319499.34999999998</v>
      </c>
      <c r="K16" s="11"/>
      <c r="L16" s="11"/>
    </row>
    <row r="17" spans="1:15" x14ac:dyDescent="0.25">
      <c r="A17" s="35">
        <f>'Recovery Calculation'!B17</f>
        <v>45413</v>
      </c>
      <c r="B17" s="38">
        <f t="shared" si="3"/>
        <v>-310878.92</v>
      </c>
      <c r="C17" s="36">
        <v>0</v>
      </c>
      <c r="D17" s="36">
        <f>'Admin Cost Detail'!G17</f>
        <v>0</v>
      </c>
      <c r="E17" s="36">
        <f>'Recovery Calculation'!F17</f>
        <v>0</v>
      </c>
      <c r="F17" s="37">
        <f t="shared" si="0"/>
        <v>-310878.92</v>
      </c>
      <c r="G17" s="37">
        <f t="shared" si="1"/>
        <v>-310878.92</v>
      </c>
      <c r="H17" s="131">
        <f t="shared" ref="H17:H21" si="5">H16</f>
        <v>5.1400000000000001E-2</v>
      </c>
      <c r="I17" s="125">
        <f t="shared" si="4"/>
        <v>-957.29</v>
      </c>
      <c r="J17" s="36">
        <f>F17+SUM(I$10:I17)</f>
        <v>-320456.64</v>
      </c>
      <c r="K17" s="11"/>
      <c r="L17" s="11"/>
      <c r="M17" s="136"/>
      <c r="N17" s="136"/>
      <c r="O17" s="136"/>
    </row>
    <row r="18" spans="1:15" x14ac:dyDescent="0.25">
      <c r="A18" s="35">
        <f>'Recovery Calculation'!B18</f>
        <v>45444</v>
      </c>
      <c r="B18" s="38">
        <f t="shared" si="3"/>
        <v>-310878.92</v>
      </c>
      <c r="C18" s="36">
        <v>0</v>
      </c>
      <c r="D18" s="36">
        <f>'Admin Cost Detail'!G18</f>
        <v>0</v>
      </c>
      <c r="E18" s="36">
        <f>'Recovery Calculation'!F18</f>
        <v>0</v>
      </c>
      <c r="F18" s="37">
        <f t="shared" si="0"/>
        <v>-310878.92</v>
      </c>
      <c r="G18" s="37">
        <f t="shared" si="1"/>
        <v>-310878.92</v>
      </c>
      <c r="H18" s="131">
        <f t="shared" si="5"/>
        <v>5.1400000000000001E-2</v>
      </c>
      <c r="I18" s="125">
        <f t="shared" si="4"/>
        <v>-957.29</v>
      </c>
      <c r="J18" s="36">
        <f>F18+SUM(I$10:I18)</f>
        <v>-321413.93</v>
      </c>
      <c r="K18" s="11"/>
      <c r="L18" s="11"/>
    </row>
    <row r="19" spans="1:15" x14ac:dyDescent="0.25">
      <c r="A19" s="35">
        <f>'Recovery Calculation'!B19</f>
        <v>45474</v>
      </c>
      <c r="B19" s="38">
        <f t="shared" si="3"/>
        <v>-310878.92</v>
      </c>
      <c r="C19" s="36">
        <v>0</v>
      </c>
      <c r="D19" s="36">
        <f>'Admin Cost Detail'!G19</f>
        <v>0</v>
      </c>
      <c r="E19" s="36">
        <f>'Recovery Calculation'!F19</f>
        <v>0</v>
      </c>
      <c r="F19" s="37">
        <f t="shared" si="0"/>
        <v>-310878.92</v>
      </c>
      <c r="G19" s="37">
        <f t="shared" si="1"/>
        <v>-310878.92</v>
      </c>
      <c r="H19" s="131">
        <f t="shared" si="5"/>
        <v>5.1400000000000001E-2</v>
      </c>
      <c r="I19" s="125">
        <f t="shared" si="4"/>
        <v>-957.29</v>
      </c>
      <c r="J19" s="36">
        <f>F19+SUM(I$10:I19)</f>
        <v>-322371.21999999997</v>
      </c>
      <c r="K19" s="11"/>
      <c r="L19" s="11"/>
    </row>
    <row r="20" spans="1:15" x14ac:dyDescent="0.25">
      <c r="A20" s="35">
        <f>'Recovery Calculation'!B20</f>
        <v>45505</v>
      </c>
      <c r="B20" s="38">
        <f t="shared" si="3"/>
        <v>-310878.92</v>
      </c>
      <c r="C20" s="36">
        <v>0</v>
      </c>
      <c r="D20" s="36">
        <f>'Admin Cost Detail'!G20</f>
        <v>0</v>
      </c>
      <c r="E20" s="36">
        <f>'Recovery Calculation'!F20</f>
        <v>0</v>
      </c>
      <c r="F20" s="37">
        <f t="shared" si="0"/>
        <v>-310878.92</v>
      </c>
      <c r="G20" s="37">
        <f t="shared" si="1"/>
        <v>-310878.92</v>
      </c>
      <c r="H20" s="131">
        <f t="shared" si="5"/>
        <v>5.1400000000000001E-2</v>
      </c>
      <c r="I20" s="125">
        <f t="shared" si="4"/>
        <v>-957.29</v>
      </c>
      <c r="J20" s="36">
        <f>F20+SUM(I$10:I20)</f>
        <v>-323328.51</v>
      </c>
      <c r="K20" s="11"/>
      <c r="L20" s="11"/>
    </row>
    <row r="21" spans="1:15" x14ac:dyDescent="0.25">
      <c r="A21" s="35">
        <f>'Recovery Calculation'!B21</f>
        <v>45536</v>
      </c>
      <c r="B21" s="38">
        <f t="shared" si="3"/>
        <v>-310878.92</v>
      </c>
      <c r="C21" s="36">
        <v>0</v>
      </c>
      <c r="D21" s="36">
        <f>'Admin Cost Detail'!G21</f>
        <v>0</v>
      </c>
      <c r="E21" s="36">
        <f>'Recovery Calculation'!F21</f>
        <v>0</v>
      </c>
      <c r="F21" s="37">
        <f t="shared" si="0"/>
        <v>-310878.92</v>
      </c>
      <c r="G21" s="37">
        <f t="shared" si="1"/>
        <v>-310878.92</v>
      </c>
      <c r="H21" s="131">
        <f t="shared" si="5"/>
        <v>5.1400000000000001E-2</v>
      </c>
      <c r="I21" s="125">
        <f t="shared" si="4"/>
        <v>-957.29</v>
      </c>
      <c r="J21" s="36">
        <f>F21+SUM(I$10:I21)</f>
        <v>-324285.8</v>
      </c>
      <c r="K21" s="11"/>
      <c r="L21" s="11"/>
    </row>
    <row r="22" spans="1:15" x14ac:dyDescent="0.25">
      <c r="A22" s="32"/>
      <c r="B22" s="76"/>
      <c r="C22" s="77"/>
      <c r="D22" s="77"/>
      <c r="E22" s="77"/>
      <c r="F22" s="37"/>
      <c r="G22" s="37"/>
      <c r="H22" s="118"/>
      <c r="I22" s="36"/>
    </row>
    <row r="23" spans="1:15" ht="13.8" thickBot="1" x14ac:dyDescent="0.3">
      <c r="A23" s="33" t="s">
        <v>7</v>
      </c>
      <c r="B23" s="78"/>
      <c r="C23" s="39">
        <f>SUM(C9:C22)</f>
        <v>1661440.01</v>
      </c>
      <c r="D23" s="39">
        <f>SUM(D9:D22)</f>
        <v>0</v>
      </c>
      <c r="E23" s="39">
        <f>SUM(E9:E22)</f>
        <v>1076860.6599999999</v>
      </c>
      <c r="F23" s="37"/>
      <c r="G23" s="37"/>
      <c r="H23" s="19"/>
      <c r="I23" s="39">
        <f>SUM(I9:I22)</f>
        <v>-13406.88</v>
      </c>
      <c r="J23" s="79">
        <f>J21-I23-F21</f>
        <v>0</v>
      </c>
    </row>
    <row r="24" spans="1:15" ht="13.8" thickTop="1" x14ac:dyDescent="0.25">
      <c r="A24" s="33"/>
      <c r="B24" s="80"/>
      <c r="C24" s="33"/>
      <c r="D24" s="33"/>
      <c r="E24" s="52"/>
      <c r="F24" s="19"/>
      <c r="G24" s="19"/>
      <c r="H24" s="19"/>
      <c r="I24" s="36"/>
      <c r="J24" s="11"/>
    </row>
    <row r="25" spans="1:15" x14ac:dyDescent="0.25">
      <c r="I25" s="36"/>
      <c r="J25" s="11"/>
    </row>
    <row r="26" spans="1:15" x14ac:dyDescent="0.25">
      <c r="I26" s="36"/>
    </row>
    <row r="27" spans="1:15" x14ac:dyDescent="0.25">
      <c r="A27" s="33"/>
      <c r="B27" s="33"/>
      <c r="C27" s="33"/>
      <c r="D27" s="33"/>
      <c r="E27" s="52"/>
      <c r="F27" s="19"/>
      <c r="G27" s="19"/>
      <c r="H27" s="19"/>
      <c r="I27" s="19"/>
      <c r="J27" s="11"/>
    </row>
    <row r="28" spans="1:15" x14ac:dyDescent="0.25">
      <c r="A28" s="119" t="s">
        <v>65</v>
      </c>
      <c r="B28" s="119"/>
      <c r="C28" s="120"/>
      <c r="D28" s="120"/>
      <c r="E28" s="19"/>
      <c r="F28" s="19"/>
      <c r="G28" s="19"/>
      <c r="H28" s="19"/>
      <c r="I28" s="19"/>
    </row>
    <row r="29" spans="1:15" x14ac:dyDescent="0.25">
      <c r="A29" s="19" t="s">
        <v>66</v>
      </c>
      <c r="B29" s="119"/>
      <c r="C29" s="120"/>
      <c r="D29" s="120"/>
      <c r="E29" s="19"/>
      <c r="F29" s="19"/>
      <c r="G29" s="19"/>
      <c r="H29" s="19"/>
      <c r="I29" s="19"/>
    </row>
    <row r="30" spans="1:15" x14ac:dyDescent="0.25">
      <c r="A30" s="138" t="s">
        <v>77</v>
      </c>
      <c r="B30" s="119"/>
      <c r="C30" s="120"/>
      <c r="D30" s="120"/>
      <c r="E30" s="19"/>
      <c r="F30" s="19"/>
      <c r="G30" s="19"/>
      <c r="H30" s="19"/>
      <c r="J30" s="104"/>
    </row>
    <row r="31" spans="1:15" x14ac:dyDescent="0.25">
      <c r="A31" s="169" t="s">
        <v>59</v>
      </c>
      <c r="B31" s="109"/>
      <c r="C31" s="109"/>
      <c r="D31" s="19"/>
      <c r="E31" s="19"/>
      <c r="F31" s="19"/>
      <c r="G31" s="19"/>
      <c r="H31" s="19"/>
      <c r="J31" s="11"/>
    </row>
    <row r="32" spans="1:15" x14ac:dyDescent="0.25">
      <c r="J32" s="11"/>
    </row>
    <row r="33" spans="1:10" x14ac:dyDescent="0.25">
      <c r="A33" s="109" t="s">
        <v>50</v>
      </c>
      <c r="J33" s="11"/>
    </row>
  </sheetData>
  <phoneticPr fontId="0" type="noConversion"/>
  <hyperlinks>
    <hyperlink ref="A31" r:id="rId1" xr:uid="{00000000-0004-0000-0400-000000000000}"/>
  </hyperlinks>
  <pageMargins left="0.5" right="0.25" top="1" bottom="1" header="0.5" footer="0.5"/>
  <pageSetup scale="97" orientation="landscape" blackAndWhite="1" r:id="rId2"/>
  <headerFooter alignWithMargins="0">
    <oddFooter>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zoomScaleNormal="100" workbookViewId="0">
      <selection activeCell="F23" sqref="F23"/>
    </sheetView>
  </sheetViews>
  <sheetFormatPr defaultRowHeight="13.2" x14ac:dyDescent="0.25"/>
  <cols>
    <col min="2" max="2" width="3.109375" customWidth="1"/>
    <col min="3" max="3" width="13.33203125" customWidth="1"/>
    <col min="4" max="5" width="14.88671875" customWidth="1"/>
    <col min="6" max="6" width="15.5546875" customWidth="1"/>
    <col min="7" max="7" width="10.33203125" bestFit="1" customWidth="1"/>
    <col min="8" max="9" width="11.6640625" bestFit="1" customWidth="1"/>
  </cols>
  <sheetData>
    <row r="1" spans="1:9" ht="15.6" x14ac:dyDescent="0.3">
      <c r="E1" s="60"/>
    </row>
    <row r="2" spans="1:9" x14ac:dyDescent="0.25">
      <c r="E2" s="6"/>
    </row>
    <row r="4" spans="1:9" ht="15.6" x14ac:dyDescent="0.3">
      <c r="B4" s="60"/>
      <c r="C4" s="60"/>
      <c r="D4" s="60"/>
      <c r="E4" s="60" t="str">
        <f>'Billing &amp; Remittance Summary'!M1</f>
        <v>ELIZABETHTOWN GAS COMPANY</v>
      </c>
      <c r="F4" s="60"/>
      <c r="G4" s="60"/>
      <c r="H4" s="60"/>
    </row>
    <row r="5" spans="1:9" ht="15.6" x14ac:dyDescent="0.3">
      <c r="B5" s="60"/>
      <c r="C5" s="60"/>
      <c r="D5" s="60"/>
      <c r="E5" s="60" t="s">
        <v>36</v>
      </c>
      <c r="F5" s="60"/>
      <c r="G5" s="60"/>
    </row>
    <row r="7" spans="1:9" x14ac:dyDescent="0.25">
      <c r="C7" s="18"/>
      <c r="D7" s="18"/>
      <c r="E7" s="18"/>
      <c r="F7" s="18"/>
    </row>
    <row r="8" spans="1:9" s="59" customFormat="1" ht="39.6" x14ac:dyDescent="0.25">
      <c r="C8" s="81" t="s">
        <v>53</v>
      </c>
      <c r="D8" s="82" t="s">
        <v>70</v>
      </c>
      <c r="E8" s="81" t="s">
        <v>51</v>
      </c>
      <c r="F8" s="81" t="s">
        <v>52</v>
      </c>
    </row>
    <row r="9" spans="1:9" x14ac:dyDescent="0.25">
      <c r="E9" s="61"/>
    </row>
    <row r="10" spans="1:9" x14ac:dyDescent="0.25">
      <c r="A10" s="35">
        <f>'Billing &amp; Remittance Summary'!A10</f>
        <v>45200</v>
      </c>
      <c r="B10" s="109"/>
      <c r="C10" s="170">
        <v>198090.39</v>
      </c>
      <c r="D10" s="170">
        <v>-4487.8500000000004</v>
      </c>
      <c r="E10" s="170">
        <v>63808.800000000003</v>
      </c>
      <c r="F10" s="11">
        <f>SUM(C10:E10)</f>
        <v>257411.34</v>
      </c>
    </row>
    <row r="11" spans="1:9" x14ac:dyDescent="0.25">
      <c r="A11" s="67">
        <f>DATE(YEAR(A10),MONTH(A10)+1,DAY(A10))</f>
        <v>45231</v>
      </c>
      <c r="B11" s="58"/>
      <c r="C11" s="170">
        <v>215555.86</v>
      </c>
      <c r="D11" s="170">
        <v>-5213.76</v>
      </c>
      <c r="E11" s="170">
        <v>110501.32</v>
      </c>
      <c r="F11" s="11">
        <f t="shared" ref="F11:F21" si="0">SUM(C11:E11)</f>
        <v>320843.42</v>
      </c>
    </row>
    <row r="12" spans="1:9" x14ac:dyDescent="0.25">
      <c r="A12" s="67">
        <f>DATE(YEAR(A11),MONTH(A11)+1,DAY(A11))</f>
        <v>45261</v>
      </c>
      <c r="B12" s="58"/>
      <c r="C12" s="170">
        <v>208413.05</v>
      </c>
      <c r="D12" s="170">
        <v>-5125.09</v>
      </c>
      <c r="E12" s="170">
        <v>154850.23000000001</v>
      </c>
      <c r="F12" s="11">
        <f t="shared" si="0"/>
        <v>358138.19</v>
      </c>
    </row>
    <row r="13" spans="1:9" x14ac:dyDescent="0.25">
      <c r="A13" s="67">
        <f t="shared" ref="A13:A21" si="1">DATE(YEAR(A12),MONTH(A12)+1,DAY(A12))</f>
        <v>45292</v>
      </c>
      <c r="B13" s="58"/>
      <c r="C13" s="170">
        <v>199306.96</v>
      </c>
      <c r="D13" s="170">
        <v>-5087.16</v>
      </c>
      <c r="E13" s="170">
        <v>64712.21</v>
      </c>
      <c r="F13" s="11">
        <f t="shared" si="0"/>
        <v>258932.01</v>
      </c>
    </row>
    <row r="14" spans="1:9" x14ac:dyDescent="0.25">
      <c r="A14" s="67">
        <f t="shared" si="1"/>
        <v>45323</v>
      </c>
      <c r="B14" s="58"/>
      <c r="C14" s="170">
        <v>193055.04</v>
      </c>
      <c r="D14" s="170">
        <v>-3813.73</v>
      </c>
      <c r="E14" s="170">
        <v>52964.93</v>
      </c>
      <c r="F14" s="11">
        <f t="shared" si="0"/>
        <v>242206.24</v>
      </c>
    </row>
    <row r="15" spans="1:9" x14ac:dyDescent="0.25">
      <c r="A15" s="67">
        <f t="shared" si="1"/>
        <v>45352</v>
      </c>
      <c r="B15" s="58"/>
      <c r="C15" s="170">
        <v>185879.69</v>
      </c>
      <c r="D15" s="170">
        <v>-3721.57</v>
      </c>
      <c r="E15" s="170">
        <v>41750.69</v>
      </c>
      <c r="F15" s="11">
        <f t="shared" si="0"/>
        <v>223908.81</v>
      </c>
    </row>
    <row r="16" spans="1:9" x14ac:dyDescent="0.25">
      <c r="A16" s="67">
        <f t="shared" si="1"/>
        <v>45383</v>
      </c>
      <c r="B16" s="58"/>
      <c r="C16" s="150"/>
      <c r="D16" s="150"/>
      <c r="E16" s="150"/>
      <c r="F16" s="11">
        <f t="shared" si="0"/>
        <v>0</v>
      </c>
      <c r="G16" s="47"/>
      <c r="I16" s="11"/>
    </row>
    <row r="17" spans="1:8" x14ac:dyDescent="0.25">
      <c r="A17" s="67">
        <f t="shared" si="1"/>
        <v>45413</v>
      </c>
      <c r="B17" s="58"/>
      <c r="C17" s="150"/>
      <c r="D17" s="150"/>
      <c r="E17" s="150"/>
      <c r="F17" s="11">
        <f t="shared" si="0"/>
        <v>0</v>
      </c>
      <c r="G17" s="11"/>
    </row>
    <row r="18" spans="1:8" x14ac:dyDescent="0.25">
      <c r="A18" s="67">
        <f t="shared" si="1"/>
        <v>45444</v>
      </c>
      <c r="B18" s="58"/>
      <c r="C18" s="150"/>
      <c r="D18" s="150"/>
      <c r="E18" s="150"/>
      <c r="F18" s="11">
        <f t="shared" si="0"/>
        <v>0</v>
      </c>
    </row>
    <row r="19" spans="1:8" x14ac:dyDescent="0.25">
      <c r="A19" s="67">
        <f t="shared" si="1"/>
        <v>45474</v>
      </c>
      <c r="B19" s="58"/>
      <c r="C19" s="150"/>
      <c r="D19" s="150"/>
      <c r="E19" s="150"/>
      <c r="F19" s="11">
        <f t="shared" si="0"/>
        <v>0</v>
      </c>
    </row>
    <row r="20" spans="1:8" x14ac:dyDescent="0.25">
      <c r="A20" s="67">
        <f t="shared" si="1"/>
        <v>45505</v>
      </c>
      <c r="B20" s="58"/>
      <c r="C20" s="150"/>
      <c r="D20" s="150"/>
      <c r="E20" s="150"/>
      <c r="F20" s="11">
        <f t="shared" si="0"/>
        <v>0</v>
      </c>
    </row>
    <row r="21" spans="1:8" x14ac:dyDescent="0.25">
      <c r="A21" s="67">
        <f t="shared" si="1"/>
        <v>45536</v>
      </c>
      <c r="B21" s="58"/>
      <c r="C21" s="150"/>
      <c r="D21" s="150"/>
      <c r="E21" s="150"/>
      <c r="F21" s="11">
        <f t="shared" si="0"/>
        <v>0</v>
      </c>
    </row>
    <row r="22" spans="1:8" x14ac:dyDescent="0.25">
      <c r="B22" s="57"/>
      <c r="C22" s="2"/>
      <c r="E22" s="29"/>
    </row>
    <row r="23" spans="1:8" x14ac:dyDescent="0.25">
      <c r="A23" s="1" t="s">
        <v>7</v>
      </c>
      <c r="B23" s="57"/>
      <c r="C23" s="54">
        <f>SUM(C9:C22)</f>
        <v>1200300.99</v>
      </c>
      <c r="D23" s="54">
        <f>SUM(D9:D22)</f>
        <v>-27449.16</v>
      </c>
      <c r="E23" s="54">
        <f>SUM(E9:E22)</f>
        <v>488588.18</v>
      </c>
      <c r="F23" s="54">
        <f>SUM(F9:F22)</f>
        <v>1661440.01</v>
      </c>
    </row>
    <row r="26" spans="1:8" x14ac:dyDescent="0.25">
      <c r="B26" s="109"/>
      <c r="C26" s="109"/>
    </row>
    <row r="27" spans="1:8" x14ac:dyDescent="0.25">
      <c r="C27" s="109"/>
    </row>
    <row r="28" spans="1:8" x14ac:dyDescent="0.25">
      <c r="E28" s="11"/>
      <c r="H28" s="11"/>
    </row>
  </sheetData>
  <phoneticPr fontId="0" type="noConversion"/>
  <printOptions horizontalCentered="1"/>
  <pageMargins left="0.75" right="0.75" top="1" bottom="1" header="0.5" footer="0.5"/>
  <pageSetup orientation="landscape" blackAndWhite="1" r:id="rId1"/>
  <headerFooter alignWithMargins="0">
    <oddFooter>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0"/>
  <sheetViews>
    <sheetView zoomScale="106" zoomScaleNormal="106" workbookViewId="0">
      <selection activeCell="G23" sqref="G23"/>
    </sheetView>
  </sheetViews>
  <sheetFormatPr defaultRowHeight="13.2" x14ac:dyDescent="0.25"/>
  <cols>
    <col min="2" max="2" width="16.88671875" customWidth="1"/>
    <col min="3" max="3" width="17.6640625" customWidth="1"/>
    <col min="4" max="4" width="15" customWidth="1"/>
    <col min="5" max="5" width="13.6640625" customWidth="1"/>
    <col min="6" max="6" width="13.88671875" customWidth="1"/>
    <col min="7" max="7" width="12.109375" customWidth="1"/>
    <col min="8" max="8" width="13.5546875" customWidth="1"/>
    <col min="9" max="9" width="2.88671875" customWidth="1"/>
    <col min="10" max="10" width="15.6640625" customWidth="1"/>
  </cols>
  <sheetData>
    <row r="1" spans="1:7" ht="16.5" customHeight="1" x14ac:dyDescent="0.25">
      <c r="A1" s="62"/>
      <c r="B1" s="19"/>
      <c r="C1" s="19"/>
      <c r="D1" s="19"/>
    </row>
    <row r="2" spans="1:7" x14ac:dyDescent="0.25">
      <c r="A2" s="62"/>
      <c r="B2" s="19"/>
      <c r="C2" s="19"/>
      <c r="D2" s="19"/>
    </row>
    <row r="3" spans="1:7" ht="15.6" x14ac:dyDescent="0.3">
      <c r="A3" s="20"/>
      <c r="B3" s="20"/>
      <c r="D3" s="72" t="str">
        <f>'Billing &amp; Remittance Summary'!$M1</f>
        <v>ELIZABETHTOWN GAS COMPANY</v>
      </c>
    </row>
    <row r="4" spans="1:7" ht="15.6" x14ac:dyDescent="0.3">
      <c r="A4" s="20"/>
      <c r="B4" s="63"/>
      <c r="D4" s="60" t="s">
        <v>47</v>
      </c>
    </row>
    <row r="5" spans="1:7" x14ac:dyDescent="0.25">
      <c r="A5" s="53"/>
      <c r="B5" s="19"/>
      <c r="C5" s="18"/>
      <c r="D5" s="19"/>
    </row>
    <row r="6" spans="1:7" x14ac:dyDescent="0.25">
      <c r="A6" s="19"/>
      <c r="B6" s="18"/>
      <c r="C6" s="19"/>
      <c r="D6" s="18"/>
      <c r="E6" s="1"/>
      <c r="F6" s="1" t="s">
        <v>61</v>
      </c>
    </row>
    <row r="7" spans="1:7" x14ac:dyDescent="0.25">
      <c r="A7" s="27"/>
      <c r="B7" s="18" t="s">
        <v>42</v>
      </c>
      <c r="C7" s="18" t="s">
        <v>43</v>
      </c>
      <c r="D7" s="18"/>
      <c r="E7" s="18" t="s">
        <v>31</v>
      </c>
      <c r="F7" s="18" t="s">
        <v>62</v>
      </c>
      <c r="G7" s="18" t="s">
        <v>7</v>
      </c>
    </row>
    <row r="8" spans="1:7" x14ac:dyDescent="0.25">
      <c r="A8" s="64"/>
      <c r="B8" s="65" t="s">
        <v>44</v>
      </c>
      <c r="C8" s="65" t="s">
        <v>45</v>
      </c>
      <c r="D8" s="65" t="s">
        <v>57</v>
      </c>
      <c r="E8" s="65" t="s">
        <v>67</v>
      </c>
      <c r="F8" s="65" t="s">
        <v>68</v>
      </c>
      <c r="G8" s="65" t="s">
        <v>48</v>
      </c>
    </row>
    <row r="9" spans="1:7" x14ac:dyDescent="0.25">
      <c r="A9" s="27"/>
      <c r="B9" s="66"/>
      <c r="C9" s="66"/>
      <c r="D9" s="66"/>
      <c r="E9" s="66"/>
      <c r="F9" s="66"/>
    </row>
    <row r="10" spans="1:7" x14ac:dyDescent="0.25">
      <c r="A10" s="127">
        <f>'Credits Issued - Detail'!A10</f>
        <v>45200</v>
      </c>
      <c r="B10" s="125">
        <v>0</v>
      </c>
      <c r="C10" s="125">
        <v>0</v>
      </c>
      <c r="D10" s="125">
        <v>0</v>
      </c>
      <c r="E10" s="125">
        <v>0</v>
      </c>
      <c r="F10" s="125">
        <v>0</v>
      </c>
      <c r="G10" s="11">
        <f>SUM(B10:F10)</f>
        <v>0</v>
      </c>
    </row>
    <row r="11" spans="1:7" x14ac:dyDescent="0.25">
      <c r="A11" s="163">
        <f>DATE(YEAR(A10),MONTH(A10)+1,DAY(A10))</f>
        <v>45231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1">
        <f t="shared" ref="G11:G21" si="0">SUM(B11:F11)</f>
        <v>0</v>
      </c>
    </row>
    <row r="12" spans="1:7" x14ac:dyDescent="0.25">
      <c r="A12" s="163">
        <f>DATE(YEAR(A11),MONTH(A11)+1,DAY(A11))</f>
        <v>45261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1">
        <f t="shared" si="0"/>
        <v>0</v>
      </c>
    </row>
    <row r="13" spans="1:7" x14ac:dyDescent="0.25">
      <c r="A13" s="163">
        <f t="shared" ref="A13:A21" si="1">DATE(YEAR(A12),MONTH(A12)+1,DAY(A12))</f>
        <v>45292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1">
        <f t="shared" si="0"/>
        <v>0</v>
      </c>
    </row>
    <row r="14" spans="1:7" x14ac:dyDescent="0.25">
      <c r="A14" s="163">
        <f t="shared" si="1"/>
        <v>45323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1">
        <f t="shared" si="0"/>
        <v>0</v>
      </c>
    </row>
    <row r="15" spans="1:7" x14ac:dyDescent="0.25">
      <c r="A15" s="163">
        <f t="shared" si="1"/>
        <v>45352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1">
        <f t="shared" si="0"/>
        <v>0</v>
      </c>
    </row>
    <row r="16" spans="1:7" x14ac:dyDescent="0.25">
      <c r="A16" s="163">
        <f t="shared" si="1"/>
        <v>45383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1">
        <f t="shared" si="0"/>
        <v>0</v>
      </c>
    </row>
    <row r="17" spans="1:7" x14ac:dyDescent="0.25">
      <c r="A17" s="163">
        <f t="shared" si="1"/>
        <v>45413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1">
        <f t="shared" si="0"/>
        <v>0</v>
      </c>
    </row>
    <row r="18" spans="1:7" x14ac:dyDescent="0.25">
      <c r="A18" s="163">
        <f t="shared" si="1"/>
        <v>45444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1">
        <f t="shared" si="0"/>
        <v>0</v>
      </c>
    </row>
    <row r="19" spans="1:7" x14ac:dyDescent="0.25">
      <c r="A19" s="163">
        <f t="shared" si="1"/>
        <v>45474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1">
        <f t="shared" si="0"/>
        <v>0</v>
      </c>
    </row>
    <row r="20" spans="1:7" x14ac:dyDescent="0.25">
      <c r="A20" s="163">
        <f t="shared" si="1"/>
        <v>45505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11">
        <f t="shared" si="0"/>
        <v>0</v>
      </c>
    </row>
    <row r="21" spans="1:7" x14ac:dyDescent="0.25">
      <c r="A21" s="163">
        <f t="shared" si="1"/>
        <v>45536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1">
        <f t="shared" si="0"/>
        <v>0</v>
      </c>
    </row>
    <row r="22" spans="1:7" x14ac:dyDescent="0.25">
      <c r="A22" s="67"/>
      <c r="B22" s="36"/>
      <c r="C22" s="36"/>
      <c r="D22" s="36"/>
      <c r="E22" s="36"/>
      <c r="F22" s="36"/>
    </row>
    <row r="23" spans="1:7" x14ac:dyDescent="0.25">
      <c r="A23" s="32"/>
      <c r="B23" s="68">
        <f t="shared" ref="B23:G23" si="2">SUM(B9:B22)</f>
        <v>0</v>
      </c>
      <c r="C23" s="68">
        <f t="shared" si="2"/>
        <v>0</v>
      </c>
      <c r="D23" s="68">
        <f t="shared" si="2"/>
        <v>0</v>
      </c>
      <c r="E23" s="68">
        <f t="shared" si="2"/>
        <v>0</v>
      </c>
      <c r="F23" s="68">
        <f t="shared" si="2"/>
        <v>0</v>
      </c>
      <c r="G23" s="68">
        <f t="shared" si="2"/>
        <v>0</v>
      </c>
    </row>
    <row r="24" spans="1:7" x14ac:dyDescent="0.25">
      <c r="E24" s="11"/>
      <c r="F24" s="11"/>
    </row>
    <row r="28" spans="1:7" x14ac:dyDescent="0.25">
      <c r="A28" s="63"/>
    </row>
    <row r="29" spans="1:7" x14ac:dyDescent="0.25">
      <c r="A29" s="63"/>
      <c r="B29" s="18"/>
      <c r="C29" s="18"/>
    </row>
    <row r="30" spans="1:7" x14ac:dyDescent="0.25">
      <c r="A30" s="63"/>
      <c r="B30" s="18"/>
      <c r="C30" s="18"/>
    </row>
    <row r="31" spans="1:7" x14ac:dyDescent="0.25">
      <c r="A31" s="83"/>
      <c r="C31" s="18"/>
    </row>
    <row r="35" spans="1:10" x14ac:dyDescent="0.25">
      <c r="B35" s="18"/>
      <c r="C35" s="18"/>
      <c r="D35" s="18"/>
      <c r="E35" s="92"/>
      <c r="F35" s="18"/>
      <c r="G35" s="92"/>
      <c r="I35" s="92"/>
      <c r="J35" s="18"/>
    </row>
    <row r="36" spans="1:10" x14ac:dyDescent="0.25">
      <c r="A36" s="84"/>
      <c r="B36" s="47"/>
      <c r="C36" s="47"/>
      <c r="D36" s="47"/>
      <c r="E36" s="93"/>
      <c r="F36" s="11"/>
      <c r="G36" s="93"/>
      <c r="J36" s="47"/>
    </row>
    <row r="37" spans="1:10" x14ac:dyDescent="0.25">
      <c r="A37" s="84"/>
      <c r="B37" s="47"/>
      <c r="C37" s="47"/>
      <c r="D37" s="47"/>
      <c r="E37" s="93"/>
      <c r="F37" s="11"/>
      <c r="G37" s="93"/>
      <c r="J37" s="47"/>
    </row>
    <row r="38" spans="1:10" x14ac:dyDescent="0.25">
      <c r="A38" s="84"/>
      <c r="B38" s="47"/>
      <c r="C38" s="47"/>
      <c r="D38" s="47"/>
      <c r="E38" s="93"/>
      <c r="F38" s="11"/>
      <c r="G38" s="93"/>
      <c r="J38" s="47"/>
    </row>
    <row r="39" spans="1:10" x14ac:dyDescent="0.25">
      <c r="A39" s="84"/>
      <c r="B39" s="47"/>
      <c r="C39" s="47"/>
      <c r="D39" s="47"/>
      <c r="E39" s="93"/>
      <c r="F39" s="11"/>
      <c r="G39" s="93"/>
      <c r="J39" s="47"/>
    </row>
    <row r="40" spans="1:10" x14ac:dyDescent="0.25">
      <c r="A40" s="84"/>
      <c r="B40" s="47"/>
      <c r="C40" s="47"/>
      <c r="D40" s="47"/>
      <c r="E40" s="93"/>
      <c r="F40" s="11"/>
      <c r="G40" s="93"/>
      <c r="J40" s="47"/>
    </row>
    <row r="41" spans="1:10" x14ac:dyDescent="0.25">
      <c r="A41" s="84"/>
      <c r="B41" s="47"/>
      <c r="C41" s="47"/>
      <c r="D41" s="47"/>
      <c r="E41" s="93"/>
      <c r="F41" s="11"/>
      <c r="G41" s="93"/>
      <c r="J41" s="47"/>
    </row>
    <row r="42" spans="1:10" x14ac:dyDescent="0.25">
      <c r="A42" s="84"/>
      <c r="B42" s="47"/>
      <c r="C42" s="47"/>
      <c r="D42" s="47"/>
      <c r="E42" s="93"/>
      <c r="F42" s="11"/>
      <c r="G42" s="93"/>
      <c r="H42" s="11"/>
      <c r="J42" s="47"/>
    </row>
    <row r="43" spans="1:10" x14ac:dyDescent="0.25">
      <c r="A43" s="84"/>
      <c r="B43" s="47"/>
      <c r="C43" s="47"/>
      <c r="D43" s="47"/>
      <c r="E43" s="93"/>
      <c r="F43" s="11"/>
      <c r="G43" s="93"/>
      <c r="J43" s="47"/>
    </row>
    <row r="44" spans="1:10" x14ac:dyDescent="0.25">
      <c r="A44" s="84"/>
      <c r="B44" s="47"/>
      <c r="C44" s="47"/>
      <c r="D44" s="47"/>
      <c r="E44" s="93"/>
      <c r="F44" s="11"/>
      <c r="G44" s="93"/>
      <c r="J44" s="47"/>
    </row>
    <row r="45" spans="1:10" x14ac:dyDescent="0.25">
      <c r="A45" s="84"/>
      <c r="B45" s="47"/>
      <c r="C45" s="47"/>
      <c r="D45" s="47"/>
      <c r="E45" s="93"/>
      <c r="F45" s="11"/>
      <c r="G45" s="93"/>
      <c r="J45" s="47"/>
    </row>
    <row r="46" spans="1:10" x14ac:dyDescent="0.25">
      <c r="A46" s="84"/>
      <c r="B46" s="47"/>
      <c r="C46" s="47"/>
      <c r="D46" s="47"/>
      <c r="E46" s="93"/>
      <c r="F46" s="11"/>
      <c r="G46" s="93"/>
      <c r="J46" s="47"/>
    </row>
    <row r="47" spans="1:10" x14ac:dyDescent="0.25">
      <c r="A47" s="84"/>
      <c r="B47" s="47"/>
      <c r="C47" s="47"/>
      <c r="D47" s="47"/>
      <c r="E47" s="93"/>
      <c r="F47" s="11"/>
      <c r="G47" s="93"/>
      <c r="H47" s="11"/>
      <c r="J47" s="47"/>
    </row>
    <row r="48" spans="1:10" x14ac:dyDescent="0.25">
      <c r="A48" s="84"/>
      <c r="B48" s="47"/>
      <c r="C48" s="47"/>
      <c r="D48" s="47"/>
      <c r="E48" s="93"/>
      <c r="F48" s="11"/>
      <c r="G48" s="93"/>
      <c r="J48" s="47"/>
    </row>
    <row r="49" spans="1:10" x14ac:dyDescent="0.25">
      <c r="A49" s="84"/>
      <c r="B49" s="47"/>
      <c r="C49" s="47"/>
      <c r="D49" s="47"/>
      <c r="E49" s="93"/>
      <c r="F49" s="11"/>
      <c r="G49" s="93"/>
      <c r="J49" s="47"/>
    </row>
    <row r="50" spans="1:10" x14ac:dyDescent="0.25">
      <c r="A50" s="84"/>
      <c r="B50" s="47"/>
      <c r="C50" s="47"/>
      <c r="D50" s="47"/>
      <c r="E50" s="93"/>
      <c r="F50" s="11"/>
      <c r="G50" s="93"/>
      <c r="J50" s="47"/>
    </row>
    <row r="51" spans="1:10" x14ac:dyDescent="0.25">
      <c r="A51" s="84"/>
      <c r="B51" s="47"/>
      <c r="C51" s="47"/>
      <c r="D51" s="47"/>
      <c r="E51" s="93"/>
      <c r="F51" s="11"/>
      <c r="G51" s="93"/>
      <c r="J51" s="47"/>
    </row>
    <row r="52" spans="1:10" x14ac:dyDescent="0.25">
      <c r="A52" s="84"/>
      <c r="B52" s="47"/>
      <c r="C52" s="47"/>
      <c r="D52" s="47"/>
      <c r="E52" s="93"/>
      <c r="F52" s="11"/>
      <c r="G52" s="93"/>
      <c r="J52" s="47"/>
    </row>
    <row r="53" spans="1:10" x14ac:dyDescent="0.25">
      <c r="A53" s="84"/>
      <c r="B53" s="47"/>
      <c r="C53" s="47"/>
      <c r="D53" s="47"/>
      <c r="E53" s="93"/>
      <c r="F53" s="11"/>
      <c r="G53" s="93"/>
      <c r="J53" s="47"/>
    </row>
    <row r="54" spans="1:10" x14ac:dyDescent="0.25">
      <c r="A54" s="84"/>
      <c r="B54" s="47"/>
      <c r="C54" s="47"/>
      <c r="D54" s="47"/>
      <c r="E54" s="93"/>
      <c r="F54" s="11"/>
      <c r="G54" s="93"/>
      <c r="J54" s="47"/>
    </row>
    <row r="55" spans="1:10" x14ac:dyDescent="0.25">
      <c r="A55" s="84"/>
      <c r="B55" s="47"/>
      <c r="C55" s="47"/>
      <c r="D55" s="47"/>
      <c r="E55" s="93"/>
      <c r="F55" s="11"/>
      <c r="G55" s="93"/>
      <c r="J55" s="47"/>
    </row>
    <row r="56" spans="1:10" x14ac:dyDescent="0.25">
      <c r="A56" s="84"/>
      <c r="B56" s="47"/>
      <c r="C56" s="47"/>
      <c r="D56" s="47"/>
      <c r="E56" s="93"/>
      <c r="F56" s="11"/>
      <c r="G56" s="93"/>
      <c r="J56" s="47"/>
    </row>
    <row r="57" spans="1:10" x14ac:dyDescent="0.25">
      <c r="A57" s="84"/>
      <c r="B57" s="47"/>
      <c r="C57" s="47"/>
      <c r="D57" s="47"/>
      <c r="E57" s="93"/>
      <c r="F57" s="11"/>
      <c r="G57" s="93"/>
      <c r="J57" s="47"/>
    </row>
    <row r="58" spans="1:10" x14ac:dyDescent="0.25">
      <c r="A58" s="84"/>
      <c r="B58" s="47"/>
      <c r="C58" s="47"/>
      <c r="D58" s="47"/>
      <c r="E58" s="93"/>
      <c r="F58" s="11"/>
      <c r="G58" s="93"/>
      <c r="J58" s="47"/>
    </row>
    <row r="59" spans="1:10" x14ac:dyDescent="0.25">
      <c r="A59" s="84"/>
      <c r="B59" s="94"/>
      <c r="C59" s="94"/>
      <c r="D59" s="94"/>
      <c r="E59" s="93"/>
      <c r="F59" s="95"/>
      <c r="G59" s="93"/>
      <c r="H59" s="11"/>
      <c r="J59" s="94"/>
    </row>
    <row r="60" spans="1:10" x14ac:dyDescent="0.25">
      <c r="A60" s="84"/>
      <c r="B60" s="47"/>
      <c r="C60" s="47"/>
      <c r="D60" s="47"/>
      <c r="E60" s="93"/>
      <c r="F60" s="11"/>
      <c r="G60" s="93"/>
      <c r="J60" s="47"/>
    </row>
    <row r="61" spans="1:10" x14ac:dyDescent="0.25">
      <c r="A61" s="84"/>
      <c r="B61" s="47"/>
      <c r="C61" s="47"/>
      <c r="D61" s="47"/>
      <c r="E61" s="93"/>
      <c r="F61" s="11"/>
      <c r="G61" s="93"/>
      <c r="J61" s="47"/>
    </row>
    <row r="62" spans="1:10" x14ac:dyDescent="0.25">
      <c r="A62" s="84"/>
      <c r="B62" s="47"/>
      <c r="C62" s="47"/>
      <c r="D62" s="47"/>
      <c r="E62" s="93"/>
      <c r="F62" s="11"/>
      <c r="G62" s="93"/>
      <c r="J62" s="47"/>
    </row>
    <row r="63" spans="1:10" x14ac:dyDescent="0.25">
      <c r="A63" s="84"/>
      <c r="B63" s="47"/>
      <c r="C63" s="47"/>
      <c r="D63" s="47"/>
      <c r="E63" s="93"/>
      <c r="F63" s="11"/>
      <c r="G63" s="93"/>
      <c r="J63" s="47"/>
    </row>
    <row r="64" spans="1:10" x14ac:dyDescent="0.25">
      <c r="A64" s="84"/>
      <c r="B64" s="47"/>
      <c r="C64" s="47"/>
      <c r="D64" s="47"/>
      <c r="E64" s="93"/>
      <c r="F64" s="11"/>
      <c r="G64" s="93"/>
      <c r="J64" s="47"/>
    </row>
    <row r="65" spans="1:10" x14ac:dyDescent="0.25">
      <c r="A65" s="84"/>
      <c r="B65" s="47"/>
      <c r="C65" s="47"/>
      <c r="D65" s="47"/>
      <c r="E65" s="93"/>
      <c r="F65" s="11"/>
      <c r="G65" s="93"/>
      <c r="J65" s="47"/>
    </row>
    <row r="66" spans="1:10" x14ac:dyDescent="0.25">
      <c r="A66" s="84"/>
      <c r="B66" s="47"/>
      <c r="C66" s="47"/>
      <c r="D66" s="47"/>
      <c r="E66" s="93"/>
      <c r="F66" s="11"/>
      <c r="G66" s="93"/>
      <c r="J66" s="47"/>
    </row>
    <row r="67" spans="1:10" x14ac:dyDescent="0.25">
      <c r="A67" s="84"/>
      <c r="B67" s="47"/>
      <c r="C67" s="47"/>
      <c r="D67" s="47"/>
      <c r="E67" s="93"/>
      <c r="F67" s="11"/>
      <c r="G67" s="93"/>
      <c r="J67" s="47"/>
    </row>
    <row r="68" spans="1:10" x14ac:dyDescent="0.25">
      <c r="A68" s="84"/>
      <c r="B68" s="47"/>
      <c r="C68" s="47"/>
      <c r="D68" s="47"/>
      <c r="E68" s="93"/>
      <c r="F68" s="11"/>
      <c r="G68" s="93"/>
      <c r="J68" s="47"/>
    </row>
    <row r="69" spans="1:10" x14ac:dyDescent="0.25">
      <c r="A69" s="84"/>
      <c r="B69" s="47"/>
      <c r="C69" s="47"/>
      <c r="D69" s="47"/>
      <c r="E69" s="93"/>
      <c r="F69" s="11"/>
      <c r="G69" s="93"/>
      <c r="J69" s="47"/>
    </row>
    <row r="70" spans="1:10" x14ac:dyDescent="0.25">
      <c r="A70" s="84"/>
      <c r="B70" s="47"/>
      <c r="C70" s="47"/>
      <c r="D70" s="47"/>
      <c r="E70" s="93"/>
      <c r="F70" s="11"/>
      <c r="G70" s="93"/>
      <c r="J70" s="47"/>
    </row>
    <row r="71" spans="1:10" x14ac:dyDescent="0.25">
      <c r="A71" s="84"/>
      <c r="B71" s="47"/>
      <c r="C71" s="47"/>
      <c r="D71" s="47"/>
      <c r="E71" s="93"/>
      <c r="F71" s="11"/>
      <c r="G71" s="93"/>
      <c r="H71" s="11"/>
      <c r="J71" s="47"/>
    </row>
    <row r="72" spans="1:10" x14ac:dyDescent="0.25">
      <c r="A72" s="96"/>
      <c r="B72" s="47"/>
      <c r="C72" s="47"/>
      <c r="D72" s="47"/>
      <c r="E72" s="93"/>
      <c r="F72" s="11"/>
      <c r="G72" s="93"/>
      <c r="J72" s="47"/>
    </row>
    <row r="73" spans="1:10" x14ac:dyDescent="0.25">
      <c r="A73" s="96"/>
      <c r="B73" s="47"/>
      <c r="C73" s="47"/>
      <c r="D73" s="47"/>
      <c r="E73" s="93"/>
      <c r="F73" s="11"/>
      <c r="G73" s="93"/>
      <c r="J73" s="47"/>
    </row>
    <row r="74" spans="1:10" x14ac:dyDescent="0.25">
      <c r="A74" s="96"/>
      <c r="B74" s="47"/>
      <c r="C74" s="47"/>
      <c r="D74" s="47"/>
      <c r="E74" s="97"/>
      <c r="F74" s="11"/>
      <c r="G74" s="93"/>
      <c r="J74" s="47"/>
    </row>
    <row r="75" spans="1:10" x14ac:dyDescent="0.25">
      <c r="A75" s="84"/>
      <c r="B75" s="47"/>
      <c r="C75" s="47"/>
      <c r="D75" s="47"/>
      <c r="E75" s="97"/>
      <c r="F75" s="11"/>
      <c r="G75" s="97"/>
      <c r="I75" s="98"/>
      <c r="J75" s="47"/>
    </row>
    <row r="76" spans="1:10" x14ac:dyDescent="0.25">
      <c r="A76" s="96"/>
      <c r="B76" s="47"/>
      <c r="C76" s="47"/>
      <c r="D76" s="47"/>
      <c r="E76" s="97"/>
      <c r="F76" s="11"/>
      <c r="G76" s="97"/>
      <c r="I76" s="98"/>
      <c r="J76" s="47"/>
    </row>
    <row r="77" spans="1:10" x14ac:dyDescent="0.25">
      <c r="A77" s="96"/>
      <c r="B77" s="47"/>
      <c r="C77" s="47"/>
      <c r="D77" s="47"/>
      <c r="E77" s="97"/>
      <c r="F77" s="11"/>
      <c r="G77" s="97"/>
      <c r="I77" s="98"/>
      <c r="J77" s="47"/>
    </row>
    <row r="78" spans="1:10" x14ac:dyDescent="0.25">
      <c r="A78" s="96"/>
      <c r="B78" s="47"/>
      <c r="C78" s="47"/>
      <c r="D78" s="47"/>
      <c r="E78" s="97"/>
      <c r="F78" s="11"/>
      <c r="G78" s="97"/>
      <c r="I78" s="98"/>
      <c r="J78" s="47"/>
    </row>
    <row r="79" spans="1:10" x14ac:dyDescent="0.25">
      <c r="A79" s="96"/>
      <c r="B79" s="47"/>
      <c r="C79" s="47"/>
      <c r="D79" s="47"/>
      <c r="E79" s="97"/>
      <c r="F79" s="11"/>
      <c r="G79" s="97"/>
      <c r="I79" s="98"/>
      <c r="J79" s="47"/>
    </row>
    <row r="80" spans="1:10" x14ac:dyDescent="0.25">
      <c r="A80" s="96"/>
      <c r="B80" s="47"/>
      <c r="C80" s="47"/>
      <c r="D80" s="47"/>
      <c r="E80" s="97"/>
      <c r="F80" s="11"/>
      <c r="G80" s="97"/>
      <c r="I80" s="98"/>
      <c r="J80" s="47"/>
    </row>
    <row r="81" spans="1:10" x14ac:dyDescent="0.25">
      <c r="A81" s="96"/>
      <c r="B81" s="47"/>
      <c r="C81" s="47"/>
      <c r="D81" s="47"/>
      <c r="E81" s="97"/>
      <c r="F81" s="11"/>
      <c r="G81" s="97"/>
      <c r="I81" s="98"/>
      <c r="J81" s="47"/>
    </row>
    <row r="82" spans="1:10" x14ac:dyDescent="0.25">
      <c r="A82" s="96"/>
      <c r="B82" s="47"/>
      <c r="C82" s="47"/>
      <c r="D82" s="47"/>
      <c r="E82" s="97"/>
      <c r="F82" s="11"/>
      <c r="G82" s="97"/>
      <c r="I82" s="98"/>
      <c r="J82" s="47"/>
    </row>
    <row r="83" spans="1:10" x14ac:dyDescent="0.25">
      <c r="A83" s="96"/>
      <c r="B83" s="47"/>
      <c r="C83" s="47"/>
      <c r="D83" s="47"/>
      <c r="E83" s="97"/>
      <c r="F83" s="11"/>
      <c r="G83" s="97"/>
      <c r="H83" s="11"/>
      <c r="I83" s="98"/>
      <c r="J83" s="47"/>
    </row>
    <row r="84" spans="1:10" x14ac:dyDescent="0.25">
      <c r="A84" s="96"/>
      <c r="B84" s="47"/>
      <c r="C84" s="47"/>
      <c r="D84" s="47"/>
      <c r="E84" s="97"/>
      <c r="F84" s="11"/>
      <c r="G84" s="97"/>
      <c r="I84" s="98"/>
      <c r="J84" s="47"/>
    </row>
    <row r="85" spans="1:10" x14ac:dyDescent="0.25">
      <c r="A85" s="96"/>
      <c r="B85" s="47"/>
      <c r="C85" s="47"/>
      <c r="D85" s="47"/>
      <c r="E85" s="97"/>
      <c r="F85" s="11"/>
      <c r="G85" s="97"/>
      <c r="I85" s="98"/>
      <c r="J85" s="47"/>
    </row>
    <row r="86" spans="1:10" x14ac:dyDescent="0.25">
      <c r="A86" s="96"/>
      <c r="B86" s="47"/>
      <c r="C86" s="47"/>
      <c r="D86" s="47"/>
      <c r="E86" s="97"/>
      <c r="F86" s="11"/>
      <c r="G86" s="97"/>
      <c r="I86" s="98"/>
      <c r="J86" s="47"/>
    </row>
    <row r="87" spans="1:10" x14ac:dyDescent="0.25">
      <c r="A87" s="35"/>
      <c r="B87" s="47"/>
      <c r="C87" s="47"/>
      <c r="D87" s="47"/>
      <c r="E87" s="93"/>
      <c r="F87" s="11"/>
      <c r="G87" s="93"/>
      <c r="J87" s="47"/>
    </row>
    <row r="88" spans="1:10" x14ac:dyDescent="0.25">
      <c r="A88" s="67"/>
      <c r="B88" s="47"/>
      <c r="C88" s="47"/>
      <c r="D88" s="47"/>
      <c r="E88" s="93"/>
      <c r="F88" s="11"/>
      <c r="G88" s="93"/>
      <c r="J88" s="47"/>
    </row>
    <row r="89" spans="1:10" x14ac:dyDescent="0.25">
      <c r="A89" s="67"/>
      <c r="B89" s="47"/>
      <c r="C89" s="47"/>
      <c r="D89" s="47"/>
      <c r="E89" s="93"/>
      <c r="F89" s="11"/>
      <c r="G89" s="93"/>
      <c r="J89" s="47"/>
    </row>
    <row r="90" spans="1:10" x14ac:dyDescent="0.25">
      <c r="A90" s="67"/>
      <c r="B90" s="47"/>
      <c r="C90" s="47"/>
      <c r="D90" s="47"/>
      <c r="E90" s="93"/>
      <c r="F90" s="11"/>
      <c r="G90" s="93"/>
      <c r="J90" s="47"/>
    </row>
    <row r="91" spans="1:10" x14ac:dyDescent="0.25">
      <c r="A91" s="67"/>
      <c r="B91" s="47"/>
      <c r="C91" s="47"/>
      <c r="D91" s="47"/>
      <c r="E91" s="93"/>
      <c r="F91" s="11"/>
      <c r="G91" s="93"/>
      <c r="J91" s="47"/>
    </row>
    <row r="92" spans="1:10" x14ac:dyDescent="0.25">
      <c r="A92" s="67"/>
      <c r="B92" s="47"/>
      <c r="C92" s="47"/>
      <c r="D92" s="47"/>
      <c r="E92" s="93"/>
      <c r="F92" s="11"/>
      <c r="G92" s="93"/>
      <c r="J92" s="47"/>
    </row>
    <row r="93" spans="1:10" x14ac:dyDescent="0.25">
      <c r="A93" s="67"/>
      <c r="B93" s="47"/>
      <c r="C93" s="47"/>
      <c r="D93" s="47"/>
      <c r="E93" s="93"/>
      <c r="F93" s="11"/>
      <c r="G93" s="93"/>
      <c r="J93" s="47"/>
    </row>
    <row r="94" spans="1:10" x14ac:dyDescent="0.25">
      <c r="A94" s="67"/>
      <c r="B94" s="47"/>
      <c r="C94" s="47"/>
      <c r="D94" s="47"/>
      <c r="E94" s="93"/>
      <c r="F94" s="11"/>
      <c r="G94" s="93"/>
      <c r="J94" s="47"/>
    </row>
    <row r="95" spans="1:10" x14ac:dyDescent="0.25">
      <c r="A95" s="67"/>
      <c r="B95" s="47"/>
      <c r="C95" s="47"/>
      <c r="D95" s="47"/>
      <c r="E95" s="93"/>
      <c r="F95" s="11"/>
      <c r="G95" s="93"/>
      <c r="H95" s="11"/>
      <c r="J95" s="47"/>
    </row>
    <row r="96" spans="1:10" x14ac:dyDescent="0.25">
      <c r="A96" s="67"/>
      <c r="B96" s="47"/>
      <c r="C96" s="47"/>
      <c r="D96" s="47"/>
      <c r="E96" s="93"/>
      <c r="F96" s="11"/>
      <c r="G96" s="93"/>
      <c r="H96" s="11"/>
      <c r="J96" s="47"/>
    </row>
    <row r="97" spans="1:10" x14ac:dyDescent="0.25">
      <c r="A97" s="67"/>
      <c r="B97" s="47"/>
      <c r="C97" s="47"/>
      <c r="D97" s="47"/>
      <c r="E97" s="93"/>
      <c r="F97" s="11"/>
      <c r="G97" s="93"/>
      <c r="H97" s="11"/>
      <c r="J97" s="47"/>
    </row>
    <row r="98" spans="1:10" x14ac:dyDescent="0.25">
      <c r="A98" s="67"/>
      <c r="B98" s="47"/>
      <c r="C98" s="47"/>
      <c r="D98" s="47"/>
      <c r="E98" s="93"/>
      <c r="F98" s="11"/>
      <c r="G98" s="93"/>
      <c r="H98" s="11"/>
      <c r="J98" s="47"/>
    </row>
    <row r="99" spans="1:10" x14ac:dyDescent="0.25">
      <c r="A99" s="67"/>
      <c r="B99" s="47"/>
      <c r="C99" s="47"/>
      <c r="D99" s="47"/>
      <c r="E99" s="99"/>
      <c r="F99" s="11"/>
      <c r="G99" s="99"/>
      <c r="H99" s="11"/>
      <c r="J99" s="47"/>
    </row>
    <row r="100" spans="1:10" x14ac:dyDescent="0.25">
      <c r="A100" s="67"/>
      <c r="B100" s="47"/>
      <c r="C100" s="47"/>
      <c r="D100" s="47"/>
      <c r="E100" s="99"/>
      <c r="F100" s="11"/>
      <c r="G100" s="99"/>
      <c r="H100" s="11"/>
      <c r="J100" s="47"/>
    </row>
    <row r="101" spans="1:10" x14ac:dyDescent="0.25">
      <c r="A101" s="67"/>
      <c r="B101" s="47"/>
      <c r="C101" s="47"/>
      <c r="D101" s="47"/>
      <c r="E101" s="99"/>
      <c r="F101" s="11"/>
      <c r="G101" s="99"/>
      <c r="H101" s="11"/>
      <c r="J101" s="47"/>
    </row>
    <row r="102" spans="1:10" x14ac:dyDescent="0.25">
      <c r="A102" s="67"/>
      <c r="B102" s="47"/>
      <c r="C102" s="47"/>
      <c r="D102" s="47"/>
      <c r="E102" s="99"/>
      <c r="F102" s="11"/>
      <c r="G102" s="99"/>
      <c r="H102" s="11"/>
      <c r="J102" s="47"/>
    </row>
    <row r="103" spans="1:10" x14ac:dyDescent="0.25">
      <c r="A103" s="67"/>
      <c r="B103" s="47"/>
      <c r="C103" s="47"/>
      <c r="D103" s="47"/>
      <c r="E103" s="99"/>
      <c r="F103" s="11"/>
      <c r="G103" s="99"/>
      <c r="H103" s="11"/>
      <c r="J103" s="47"/>
    </row>
    <row r="104" spans="1:10" x14ac:dyDescent="0.25">
      <c r="A104" s="67"/>
      <c r="B104" s="47"/>
      <c r="C104" s="47"/>
      <c r="D104" s="47"/>
      <c r="E104" s="99"/>
      <c r="F104" s="11"/>
      <c r="G104" s="99"/>
      <c r="H104" s="11"/>
      <c r="J104" s="47"/>
    </row>
    <row r="105" spans="1:10" x14ac:dyDescent="0.25">
      <c r="A105" s="67"/>
      <c r="B105" s="47"/>
      <c r="C105" s="47"/>
      <c r="D105" s="47"/>
      <c r="E105" s="47"/>
      <c r="F105" s="11"/>
      <c r="G105" s="47"/>
      <c r="H105" s="11"/>
      <c r="J105" s="47"/>
    </row>
    <row r="106" spans="1:10" x14ac:dyDescent="0.25">
      <c r="A106" s="67"/>
      <c r="B106" s="47"/>
      <c r="C106" s="47"/>
      <c r="D106" s="47"/>
      <c r="E106" s="47"/>
      <c r="F106" s="11"/>
      <c r="G106" s="47"/>
      <c r="H106" s="11"/>
      <c r="J106" s="47"/>
    </row>
    <row r="107" spans="1:10" x14ac:dyDescent="0.25">
      <c r="A107" s="67"/>
      <c r="B107" s="47"/>
      <c r="C107" s="47"/>
      <c r="D107" s="47"/>
      <c r="E107" s="47"/>
      <c r="F107" s="11"/>
      <c r="G107" s="47"/>
      <c r="H107" s="11"/>
      <c r="J107" s="47"/>
    </row>
    <row r="108" spans="1:10" x14ac:dyDescent="0.25">
      <c r="A108" s="67"/>
      <c r="B108" s="47"/>
      <c r="C108" s="47"/>
      <c r="D108" s="47"/>
      <c r="E108" s="100"/>
      <c r="F108" s="11"/>
      <c r="G108" s="47"/>
      <c r="H108" s="11"/>
      <c r="J108" s="47"/>
    </row>
    <row r="109" spans="1:10" x14ac:dyDescent="0.25">
      <c r="A109" s="67"/>
      <c r="B109" s="47"/>
      <c r="C109" s="47"/>
      <c r="D109" s="47"/>
      <c r="E109" s="100"/>
      <c r="F109" s="11"/>
      <c r="G109" s="47"/>
      <c r="H109" s="11"/>
      <c r="J109" s="47"/>
    </row>
    <row r="110" spans="1:10" x14ac:dyDescent="0.25">
      <c r="A110" s="67"/>
      <c r="B110" s="47"/>
      <c r="C110" s="47"/>
      <c r="D110" s="47"/>
      <c r="E110" s="100"/>
      <c r="F110" s="11"/>
      <c r="G110" s="47"/>
      <c r="H110" s="11"/>
      <c r="J110" s="47"/>
    </row>
    <row r="111" spans="1:10" x14ac:dyDescent="0.25">
      <c r="A111" s="67"/>
      <c r="B111" s="47"/>
      <c r="C111" s="47"/>
      <c r="D111" s="47"/>
      <c r="E111" s="100"/>
      <c r="F111" s="11"/>
      <c r="G111" s="100"/>
      <c r="H111" s="11"/>
      <c r="J111" s="47"/>
    </row>
    <row r="112" spans="1:10" x14ac:dyDescent="0.25">
      <c r="A112" s="67"/>
      <c r="B112" s="47"/>
      <c r="C112" s="47"/>
      <c r="D112" s="47"/>
      <c r="E112" s="100"/>
      <c r="F112" s="11"/>
      <c r="G112" s="100"/>
      <c r="H112" s="11"/>
      <c r="J112" s="47"/>
    </row>
    <row r="113" spans="1:10" x14ac:dyDescent="0.25">
      <c r="A113" s="67"/>
      <c r="B113" s="47"/>
      <c r="C113" s="47"/>
      <c r="D113" s="47"/>
      <c r="E113" s="100"/>
      <c r="F113" s="11"/>
      <c r="G113" s="100"/>
      <c r="H113" s="11"/>
      <c r="J113" s="47"/>
    </row>
    <row r="114" spans="1:10" x14ac:dyDescent="0.25">
      <c r="A114" s="67"/>
      <c r="B114" s="47"/>
      <c r="C114" s="47"/>
      <c r="D114" s="47"/>
      <c r="F114" s="11"/>
      <c r="H114" s="11"/>
      <c r="J114" s="47"/>
    </row>
    <row r="115" spans="1:10" x14ac:dyDescent="0.25">
      <c r="A115" s="67"/>
      <c r="B115" s="103"/>
      <c r="C115" s="103"/>
      <c r="D115" s="103"/>
      <c r="E115" s="103"/>
      <c r="F115" s="103"/>
      <c r="G115" s="103"/>
      <c r="I115" s="101"/>
      <c r="J115" s="101"/>
    </row>
    <row r="116" spans="1:10" x14ac:dyDescent="0.25">
      <c r="I116" s="102"/>
    </row>
    <row r="117" spans="1:10" x14ac:dyDescent="0.25">
      <c r="A117" s="63"/>
      <c r="I117" s="79"/>
    </row>
    <row r="118" spans="1:10" x14ac:dyDescent="0.25">
      <c r="A118" s="63"/>
    </row>
    <row r="119" spans="1:10" x14ac:dyDescent="0.25">
      <c r="A119" s="19"/>
    </row>
    <row r="120" spans="1:10" x14ac:dyDescent="0.25">
      <c r="E120" s="53"/>
      <c r="F120" s="53"/>
    </row>
  </sheetData>
  <phoneticPr fontId="0" type="noConversion"/>
  <printOptions horizontalCentered="1"/>
  <pageMargins left="0.75" right="0.75" top="1" bottom="1" header="0.5" footer="0.5"/>
  <pageSetup orientation="landscape" blackAndWhite="1" r:id="rId1"/>
  <headerFooter alignWithMargins="0">
    <oddFooter>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file xmlns="fb868a11-bb33-47e9-8072-32ca961ce954">Models</Profile>
    <Doc_x0020_Type xmlns="fb868a11-bb33-47e9-8072-32ca961ce954">USF</Doc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3063B3EEFA049B103CD4E4B6A4BFF" ma:contentTypeVersion="6" ma:contentTypeDescription="Create a new document." ma:contentTypeScope="" ma:versionID="f9b9a27c6bd48fa06cb81544b04df047">
  <xsd:schema xmlns:xsd="http://www.w3.org/2001/XMLSchema" xmlns:xs="http://www.w3.org/2001/XMLSchema" xmlns:p="http://schemas.microsoft.com/office/2006/metadata/properties" xmlns:ns2="fb868a11-bb33-47e9-8072-32ca961ce954" xmlns:ns3="f7ded488-6adb-47ea-afba-cd1a857b6d8a" targetNamespace="http://schemas.microsoft.com/office/2006/metadata/properties" ma:root="true" ma:fieldsID="ff0879a2b14b7d36682a95af787a975c" ns2:_="" ns3:_="">
    <xsd:import namespace="fb868a11-bb33-47e9-8072-32ca961ce954"/>
    <xsd:import namespace="f7ded488-6adb-47ea-afba-cd1a857b6d8a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2:Profil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8a11-bb33-47e9-8072-32ca961ce954" elementFormDefault="qualified">
    <xsd:import namespace="http://schemas.microsoft.com/office/2006/documentManagement/types"/>
    <xsd:import namespace="http://schemas.microsoft.com/office/infopath/2007/PartnerControls"/>
    <xsd:element name="Doc_x0020_Type" ma:index="8" nillable="true" ma:displayName="Doc Type" ma:format="Dropdown" ma:internalName="Doc_x0020_Type">
      <xsd:simpleType>
        <xsd:restriction base="dms:Choice">
          <xsd:enumeration value="BGSS 2019"/>
          <xsd:enumeration value="CEP"/>
          <xsd:enumeration value="EEP 2019"/>
          <xsd:enumeration value="IIP"/>
          <xsd:enumeration value="IIP 2019"/>
          <xsd:enumeration value="IIP 2020"/>
          <xsd:enumeration value="OSM"/>
          <xsd:enumeration value="RAC"/>
          <xsd:enumeration value="RAC 2019"/>
          <xsd:enumeration value="SBC"/>
          <xsd:enumeration value="SBC 2019"/>
          <xsd:enumeration value="SBC 2020"/>
          <xsd:enumeration value="USF"/>
          <xsd:enumeration value="USF 2019"/>
          <xsd:enumeration value="WNC"/>
          <xsd:enumeration value="Discovery Request Status"/>
        </xsd:restriction>
      </xsd:simpleType>
    </xsd:element>
    <xsd:element name="Profile" ma:index="9" nillable="true" ma:displayName="Profile" ma:format="Dropdown" ma:internalName="Profile">
      <xsd:simpleType>
        <xsd:restriction base="dms:Choice">
          <xsd:enumeration value="Correspondence"/>
          <xsd:enumeration value="Discovery-Draft"/>
          <xsd:enumeration value="Discovery-Final"/>
          <xsd:enumeration value="Discovery-Work Papers"/>
          <xsd:enumeration value="Filings"/>
          <xsd:enumeration value="Forms"/>
          <xsd:enumeration value="Invoices - Erie St"/>
          <xsd:enumeration value="Invoices - South St"/>
          <xsd:enumeration value="Invoices - Rahway"/>
          <xsd:enumeration value="Invoices - Perth Amboy"/>
          <xsd:enumeration value="Invoices - Flemington"/>
          <xsd:enumeration value="Invoices - Newton"/>
          <xsd:enumeration value="Invoices - Misc"/>
          <xsd:enumeration value="Invoices - Ins Litigation"/>
          <xsd:enumeration value="Invoices - Adj Memo, Other"/>
          <xsd:enumeration value="Memos"/>
          <xsd:enumeration value="MFRs"/>
          <xsd:enumeration value="Models"/>
          <xsd:enumeration value="Orders/Stips"/>
          <xsd:enumeration value="Petition"/>
          <xsd:enumeration value="Planning"/>
          <xsd:enumeration value="Pleadings"/>
          <xsd:enumeration value="Presentations"/>
          <xsd:enumeration value="Public Notice"/>
          <xsd:enumeration value="Queries"/>
          <xsd:enumeration value="Research"/>
          <xsd:enumeration value="Scenarios"/>
          <xsd:enumeration value="Settlement"/>
          <xsd:enumeration value="Support"/>
          <xsd:enumeration value="Tariff"/>
          <xsd:enumeration value="Testimony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ed488-6adb-47ea-afba-cd1a857b6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30271B-F332-4306-81A5-03785E4FF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A2516-78B3-4B42-B8F9-FC2810859CC0}">
  <ds:schemaRefs>
    <ds:schemaRef ds:uri="fb868a11-bb33-47e9-8072-32ca961ce95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7ded488-6adb-47ea-afba-cd1a857b6d8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0524A9-35E5-4128-B2FB-A8AF2694E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68a11-bb33-47e9-8072-32ca961ce954"/>
    <ds:schemaRef ds:uri="f7ded488-6adb-47ea-afba-cd1a857b6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Billing &amp; Remittance Summary</vt:lpstr>
      <vt:lpstr>Recovery Calculation</vt:lpstr>
      <vt:lpstr>Interest Calculation</vt:lpstr>
      <vt:lpstr>Credits Issued - Detail</vt:lpstr>
      <vt:lpstr>Admin Cost Detail</vt:lpstr>
      <vt:lpstr>'Admin Cost Detail'!Print_Area</vt:lpstr>
      <vt:lpstr>'Billing &amp; Remittance Summary'!Print_Area</vt:lpstr>
      <vt:lpstr>'Credits Issued - Detail'!Print_Area</vt:lpstr>
      <vt:lpstr>'Interest Calculation'!Print_Area</vt:lpstr>
      <vt:lpstr>'Recovery Calculation'!Print_Area</vt:lpstr>
    </vt:vector>
  </TitlesOfParts>
  <Company>NJResources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Technical Systems</dc:creator>
  <cp:lastModifiedBy>Zimmerman, Jessica</cp:lastModifiedBy>
  <cp:lastPrinted>2024-01-31T18:03:02Z</cp:lastPrinted>
  <dcterms:created xsi:type="dcterms:W3CDTF">2003-08-14T11:49:18Z</dcterms:created>
  <dcterms:modified xsi:type="dcterms:W3CDTF">2024-04-16T13:38:16Z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0x01010098F3063B3EEFA049B103CD4E4B6A4BFF</vt:lpwstr>
  </property>
</Properties>
</file>