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nexuswg.sharepoint.com/sites/Regulatory-NewJersey/Shared Documents/New Jersey/Quarterly Reporting/Q4 2024/"/>
    </mc:Choice>
  </mc:AlternateContent>
  <xr:revisionPtr revIDLastSave="977" documentId="8_{FDEA2889-9BED-4C19-B4C1-442EEE6DB5BD}" xr6:coauthVersionLast="47" xr6:coauthVersionMax="47" xr10:uidLastSave="{701B7B58-AAE6-4110-8643-1DE6488EC957}"/>
  <bookViews>
    <workbookView xWindow="2850" yWindow="465" windowWidth="43725" windowHeight="19650" tabRatio="798"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iterate="1" iterateCount="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8" i="14" l="1"/>
  <c r="Y18" i="14"/>
  <c r="X18" i="14"/>
  <c r="W18" i="14"/>
  <c r="V18" i="14"/>
  <c r="U18" i="14"/>
  <c r="O57" i="17"/>
  <c r="AD90" i="16"/>
  <c r="AA90" i="16"/>
  <c r="X90" i="16"/>
  <c r="T90" i="16"/>
  <c r="N90" i="16"/>
  <c r="J90" i="16"/>
  <c r="I90" i="16"/>
  <c r="G90" i="16"/>
  <c r="G76" i="16"/>
  <c r="I76" i="16"/>
  <c r="J76" i="16"/>
  <c r="N76" i="16"/>
  <c r="Q76" i="16"/>
  <c r="T76" i="16"/>
  <c r="X76" i="16"/>
  <c r="AA76" i="16"/>
  <c r="AD76" i="16"/>
  <c r="AD62" i="16"/>
  <c r="AA62" i="16"/>
  <c r="X62" i="16"/>
  <c r="T62" i="16"/>
  <c r="Q62" i="16"/>
  <c r="N62" i="16"/>
  <c r="J62" i="16"/>
  <c r="I62" i="16"/>
  <c r="G62" i="16"/>
  <c r="F90" i="16"/>
  <c r="H90" i="16"/>
  <c r="L90" i="16"/>
  <c r="M90" i="16"/>
  <c r="O90" i="16"/>
  <c r="P90" i="16"/>
  <c r="Q90" i="16"/>
  <c r="R90" i="16"/>
  <c r="S90" i="16"/>
  <c r="V90" i="16"/>
  <c r="W90" i="16"/>
  <c r="Y90" i="16"/>
  <c r="Z90" i="16"/>
  <c r="AB90" i="16"/>
  <c r="AC90" i="16"/>
  <c r="AC76" i="16"/>
  <c r="AB76" i="16"/>
  <c r="Z76" i="16"/>
  <c r="Y76" i="16"/>
  <c r="W76" i="16"/>
  <c r="V76" i="16"/>
  <c r="S76" i="16"/>
  <c r="R76" i="16"/>
  <c r="P76" i="16"/>
  <c r="O76" i="16"/>
  <c r="M76" i="16"/>
  <c r="L76" i="16"/>
  <c r="H76" i="16"/>
  <c r="F76" i="16"/>
  <c r="F62" i="16"/>
  <c r="H62" i="16"/>
  <c r="L62" i="16"/>
  <c r="M62" i="16"/>
  <c r="O62" i="16"/>
  <c r="P62" i="16"/>
  <c r="R62" i="16"/>
  <c r="S62" i="16"/>
  <c r="V62" i="16"/>
  <c r="W62" i="16"/>
  <c r="Y62" i="16"/>
  <c r="Z62" i="16"/>
  <c r="AB62" i="16"/>
  <c r="AC62" i="16"/>
  <c r="AC48" i="16"/>
  <c r="AB48" i="16"/>
  <c r="Z48" i="16"/>
  <c r="Y48" i="16"/>
  <c r="W48" i="16"/>
  <c r="V48" i="16"/>
  <c r="S48" i="16"/>
  <c r="R48" i="16"/>
  <c r="P48" i="16"/>
  <c r="O48" i="16"/>
  <c r="M48" i="16"/>
  <c r="L48" i="16"/>
  <c r="H48" i="16"/>
  <c r="F48" i="16"/>
  <c r="F35" i="16"/>
  <c r="H35" i="16"/>
  <c r="L35" i="16"/>
  <c r="M35" i="16"/>
  <c r="O35" i="16"/>
  <c r="P35" i="16"/>
  <c r="R35" i="16"/>
  <c r="S35" i="16"/>
  <c r="V35" i="16"/>
  <c r="W35" i="16"/>
  <c r="Y35" i="16"/>
  <c r="Z35" i="16"/>
  <c r="AB35" i="16"/>
  <c r="AC35" i="16"/>
  <c r="AC22" i="16"/>
  <c r="AB22" i="16"/>
  <c r="Z22" i="16"/>
  <c r="Y22" i="16"/>
  <c r="W22" i="16"/>
  <c r="V22" i="16"/>
  <c r="S22" i="16"/>
  <c r="R22" i="16"/>
  <c r="P22" i="16"/>
  <c r="O22" i="16"/>
  <c r="M22" i="16"/>
  <c r="L22" i="16"/>
  <c r="H22" i="16"/>
  <c r="F22" i="16"/>
  <c r="F36" i="17"/>
  <c r="G36" i="17"/>
  <c r="H36" i="17"/>
  <c r="G47" i="17"/>
  <c r="H47" i="17"/>
  <c r="F47" i="17"/>
  <c r="F57" i="17"/>
  <c r="G57" i="17"/>
  <c r="H57" i="17"/>
  <c r="I57" i="17"/>
  <c r="I67" i="17"/>
  <c r="G67" i="17"/>
  <c r="H67" i="17"/>
  <c r="F67" i="17"/>
  <c r="F77" i="17"/>
  <c r="G77" i="17"/>
  <c r="H77" i="17"/>
  <c r="I77" i="17"/>
  <c r="O77" i="17"/>
  <c r="O67" i="17"/>
  <c r="O47" i="17"/>
  <c r="O36" i="17"/>
  <c r="O25" i="17"/>
  <c r="H25" i="17"/>
  <c r="G25" i="17"/>
  <c r="F25" i="17"/>
  <c r="F80" i="20"/>
  <c r="H80" i="20"/>
  <c r="J80" i="20"/>
  <c r="M80" i="20"/>
  <c r="N80" i="20"/>
  <c r="Y80" i="20"/>
  <c r="Z80" i="20"/>
  <c r="Z70" i="20"/>
  <c r="Y70" i="20"/>
  <c r="N70" i="20"/>
  <c r="M70" i="20"/>
  <c r="J70" i="20"/>
  <c r="H70" i="20"/>
  <c r="F70" i="20"/>
  <c r="F60" i="20"/>
  <c r="H60" i="20"/>
  <c r="J60" i="20"/>
  <c r="M60" i="20"/>
  <c r="N60" i="20"/>
  <c r="Y60" i="20"/>
  <c r="Z60" i="20"/>
  <c r="Z50" i="20"/>
  <c r="Y50" i="20"/>
  <c r="J50" i="20"/>
  <c r="H50" i="20"/>
  <c r="F50" i="20"/>
  <c r="F39" i="20"/>
  <c r="H28" i="20"/>
  <c r="F28" i="20"/>
  <c r="AC60" i="20"/>
  <c r="AD60" i="20"/>
  <c r="AB60" i="20"/>
  <c r="K60" i="20"/>
  <c r="K28" i="20"/>
  <c r="J28" i="20"/>
  <c r="H39" i="20"/>
  <c r="J39" i="20"/>
  <c r="M39" i="20"/>
  <c r="N39" i="20"/>
  <c r="M50" i="20"/>
  <c r="N50" i="20"/>
  <c r="M28" i="20"/>
  <c r="N28" i="20"/>
  <c r="Z39" i="20"/>
  <c r="Y39" i="20"/>
  <c r="AC28" i="20"/>
  <c r="AD28" i="20"/>
  <c r="AB28" i="20"/>
  <c r="Z28" i="20"/>
  <c r="Y28" i="20"/>
  <c r="W80" i="20"/>
  <c r="V80" i="20"/>
  <c r="U80" i="20"/>
  <c r="T80" i="20"/>
  <c r="S80" i="20"/>
  <c r="R80" i="20"/>
  <c r="Q80" i="20"/>
  <c r="P80" i="20"/>
  <c r="W70" i="20"/>
  <c r="V70" i="20"/>
  <c r="U70" i="20"/>
  <c r="T70" i="20"/>
  <c r="S70" i="20"/>
  <c r="R70" i="20"/>
  <c r="Q70" i="20"/>
  <c r="P70" i="20"/>
  <c r="W60" i="20"/>
  <c r="V60" i="20"/>
  <c r="U60" i="20"/>
  <c r="T60" i="20"/>
  <c r="S60" i="20"/>
  <c r="R60" i="20"/>
  <c r="Q60" i="20"/>
  <c r="P60" i="20"/>
  <c r="W50" i="20"/>
  <c r="V50" i="20"/>
  <c r="U50" i="20"/>
  <c r="T50" i="20"/>
  <c r="S50" i="20"/>
  <c r="R50" i="20"/>
  <c r="Q50" i="20"/>
  <c r="P50" i="20"/>
  <c r="W39" i="20"/>
  <c r="V39" i="20"/>
  <c r="U39" i="20"/>
  <c r="T39" i="20"/>
  <c r="S39" i="20"/>
  <c r="R39" i="20"/>
  <c r="Q39" i="20"/>
  <c r="P39" i="20"/>
  <c r="W28" i="20"/>
  <c r="V28" i="20"/>
  <c r="U28" i="20"/>
  <c r="T28" i="20"/>
  <c r="S28" i="20"/>
  <c r="R28" i="20"/>
  <c r="Q28" i="20"/>
  <c r="P28"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48" i="16"/>
  <c r="AA48" i="16"/>
  <c r="X48" i="16"/>
  <c r="T48" i="16"/>
  <c r="Q48" i="16"/>
  <c r="N48" i="16"/>
  <c r="J48" i="16"/>
  <c r="I48" i="16"/>
  <c r="G48" i="16"/>
  <c r="AD35" i="16"/>
  <c r="AA35" i="16"/>
  <c r="X35" i="16"/>
  <c r="T35" i="16"/>
  <c r="Q35" i="16"/>
  <c r="N35" i="16"/>
  <c r="J35" i="16"/>
  <c r="I35" i="16"/>
  <c r="G35" i="16"/>
  <c r="AD22" i="16"/>
  <c r="AA22" i="16"/>
  <c r="X22" i="16"/>
  <c r="T22" i="16"/>
  <c r="Q22" i="16"/>
  <c r="N22" i="16"/>
  <c r="J22" i="16"/>
  <c r="I22" i="16"/>
  <c r="G22" i="16"/>
  <c r="Q72" i="20"/>
  <c r="R72" i="20"/>
  <c r="S72" i="20"/>
  <c r="T72" i="20"/>
  <c r="U72" i="20"/>
  <c r="V72" i="20"/>
  <c r="W72" i="20"/>
  <c r="P72" i="20"/>
  <c r="Q62" i="20"/>
  <c r="R62" i="20"/>
  <c r="S62" i="20"/>
  <c r="T62" i="20"/>
  <c r="U62" i="20"/>
  <c r="V62" i="20"/>
  <c r="W62" i="20"/>
  <c r="P62" i="20"/>
  <c r="Q52" i="20"/>
  <c r="R52" i="20"/>
  <c r="S52" i="20"/>
  <c r="T52" i="20"/>
  <c r="U52" i="20"/>
  <c r="V52" i="20"/>
  <c r="W52" i="20"/>
  <c r="P52" i="20"/>
  <c r="Q41" i="20"/>
  <c r="R41" i="20"/>
  <c r="S41" i="20"/>
  <c r="T41" i="20"/>
  <c r="U41" i="20"/>
  <c r="V41" i="20"/>
  <c r="W41" i="20"/>
  <c r="P41" i="20"/>
  <c r="Q30" i="20"/>
  <c r="R30" i="20"/>
  <c r="S30" i="20"/>
  <c r="T30" i="20"/>
  <c r="U30" i="20"/>
  <c r="V30" i="20"/>
  <c r="W30" i="20"/>
  <c r="P30" i="20"/>
  <c r="N52" i="20"/>
  <c r="N62" i="20"/>
  <c r="M52" i="20"/>
  <c r="M62" i="20"/>
  <c r="N41" i="20"/>
  <c r="M41" i="20"/>
  <c r="N30" i="20"/>
  <c r="M30" i="20"/>
  <c r="K10" i="21"/>
  <c r="S10" i="21"/>
  <c r="J10" i="21"/>
  <c r="P10" i="21"/>
  <c r="I10" i="21"/>
  <c r="M10" i="21"/>
  <c r="C9" i="10"/>
  <c r="AM32" i="14"/>
  <c r="AM48" i="14"/>
  <c r="M32" i="14"/>
  <c r="M48" i="14"/>
  <c r="AB39" i="20"/>
  <c r="AC39" i="20"/>
  <c r="AC50" i="20"/>
  <c r="K50" i="20"/>
  <c r="K39" i="20"/>
  <c r="AD39" i="20"/>
  <c r="AB50" i="20"/>
  <c r="AD50" i="20"/>
  <c r="M72" i="20"/>
  <c r="N72" i="20"/>
  <c r="A16" i="14"/>
  <c r="A10" i="16"/>
  <c r="A10" i="21"/>
  <c r="A8" i="13"/>
  <c r="K80" i="20"/>
  <c r="AD80" i="20"/>
  <c r="AB80" i="20"/>
  <c r="AD70" i="20"/>
  <c r="K70" i="20"/>
  <c r="AC70" i="20"/>
  <c r="AC80" i="20"/>
  <c r="AB70" i="20"/>
  <c r="E48" i="14"/>
  <c r="E32" i="14"/>
</calcChain>
</file>

<file path=xl/sharedStrings.xml><?xml version="1.0" encoding="utf-8"?>
<sst xmlns="http://schemas.openxmlformats.org/spreadsheetml/2006/main" count="17166" uniqueCount="225">
  <si>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</si>
  <si>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</si>
  <si>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</si>
  <si>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</si>
  <si>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</si>
  <si>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</si>
  <si>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</si>
  <si>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</si>
  <si>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</si>
  <si>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</si>
  <si>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</si>
  <si>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</si>
  <si>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</si>
  <si>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</si>
  <si>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</si>
  <si>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</si>
  <si>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</si>
  <si>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</si>
  <si>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</si>
  <si>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</si>
  <si>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</si>
  <si>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</si>
  <si>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</si>
  <si>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</si>
  <si>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</si>
  <si>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</si>
  <si>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</si>
  <si>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</si>
  <si>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</si>
  <si>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</si>
  <si>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</si>
  <si>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</si>
  <si>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</si>
  <si>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</si>
  <si>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</si>
  <si>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</si>
  <si>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</si>
  <si>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</si>
  <si>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</si>
  <si>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</si>
  <si>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</si>
  <si>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</si>
  <si>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</si>
  <si>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</si>
  <si>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</si>
  <si>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</si>
  <si>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</si>
  <si>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</si>
  <si>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</si>
  <si>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</si>
  <si>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</si>
  <si>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</si>
  <si>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</si>
  <si>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</si>
  <si>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</si>
  <si>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</si>
  <si>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</si>
  <si>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</si>
  <si>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</si>
  <si>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</si>
  <si>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</si>
  <si>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</si>
  <si>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</si>
  <si>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</si>
  <si>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</si>
  <si>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</si>
  <si>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</si>
  <si>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</si>
  <si>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</si>
  <si>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</si>
  <si>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</si>
  <si>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</si>
  <si>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</si>
  <si>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</si>
  <si>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</si>
  <si>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</si>
  <si>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</si>
  <si>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</si>
  <si>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</si>
  <si>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</si>
  <si>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</si>
  <si>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</si>
  <si>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</si>
  <si>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</si>
  <si>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</si>
  <si>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</si>
  <si>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</si>
  <si>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</si>
  <si>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</si>
  <si>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</si>
  <si>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</si>
  <si>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</si>
  <si>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</si>
  <si>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</si>
  <si>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</si>
  <si>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</si>
  <si>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</si>
  <si>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</si>
  <si>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</si>
  <si>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</si>
  <si>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</si>
  <si>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</si>
  <si>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</si>
  <si>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</si>
  <si>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</si>
  <si>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</si>
  <si>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</si>
  <si>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</si>
  <si>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</si>
  <si>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</si>
  <si>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</si>
  <si>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</si>
  <si>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</si>
  <si>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</si>
  <si>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</si>
  <si>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</si>
  <si>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</si>
  <si>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</si>
  <si>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</si>
  <si>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</si>
  <si>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</si>
  <si>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</si>
  <si>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</si>
  <si>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</si>
  <si>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</si>
  <si>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</si>
  <si>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</si>
  <si>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</si>
  <si>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</si>
  <si>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</si>
  <si>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</si>
  <si>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</si>
  <si>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</si>
  <si>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</si>
  <si>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</si>
  <si>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</si>
  <si>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</si>
  <si>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</si>
  <si>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</si>
  <si>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</si>
  <si>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</si>
  <si>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</si>
  <si>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</si>
  <si>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</si>
  <si>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</si>
  <si>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</si>
  <si>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</si>
  <si>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</si>
  <si>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</si>
  <si>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</si>
  <si>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</si>
  <si>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</si>
  <si>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</si>
  <si>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</si>
  <si>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</si>
  <si>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</si>
  <si>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</si>
  <si>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</si>
  <si>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</si>
  <si>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</si>
  <si>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</si>
  <si>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</si>
  <si>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</si>
  <si>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</si>
  <si>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</si>
  <si>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</si>
  <si>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</si>
  <si>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</si>
  <si>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</si>
  <si>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</si>
  <si>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</si>
  <si>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</si>
  <si>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</si>
  <si>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</si>
  <si>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</si>
  <si>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</si>
  <si>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</si>
  <si>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</si>
  <si>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</si>
  <si>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</si>
  <si>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</si>
  <si>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</si>
  <si>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</si>
  <si>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</si>
  <si>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</si>
  <si>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</si>
  <si>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</si>
  <si>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</si>
  <si>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</si>
  <si>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</si>
  <si>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</si>
  <si>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</si>
  <si>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</si>
  <si>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</si>
  <si>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</si>
  <si>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</si>
  <si>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</si>
  <si>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</si>
  <si>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</si>
  <si>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</si>
  <si>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</si>
  <si>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</si>
  <si>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</si>
  <si>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</si>
  <si>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</si>
  <si>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</si>
  <si>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</si>
  <si>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</si>
  <si>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</si>
  <si>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</si>
  <si>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</si>
  <si>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</si>
  <si>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</si>
  <si>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</si>
  <si>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</si>
  <si>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</si>
  <si>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</si>
  <si>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</si>
  <si>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</si>
  <si>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</si>
  <si>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</si>
  <si>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</si>
  <si>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N</t>
  </si>
  <si>
    <t>Mail</t>
  </si>
  <si>
    <t>Residential Utility Customer Protections (Customer Bill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</si>
</sst>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1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17" fontId="6" fillId="0" borderId="0" xfId="0" applyNumberFormat="1" applyFont="1" applyAlignment="1">
      <alignment vertic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6" fillId="0" borderId="0" xfId="0" applyFont="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4" xfId="0" applyFont="1" applyBorder="1" applyAlignment="1">
      <alignment horizont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45596</v>
      </c>
      <c r="B4" s="166"/>
      <c r="C4" s="1"/>
      <c r="D4" s="1"/>
      <c r="E4" s="1"/>
    </row>
    <row r="5" spans="1:5" x14ac:dyDescent="0.25">
      <c r="A5" s="164">
        <v>45688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85"/>
  <sheetViews>
    <sheetView view="pageBreakPreview" topLeftCell="A7" zoomScale="80" zoomScaleNormal="85" zoomScaleSheetLayoutView="80" zoomScalePageLayoutView="70" workbookViewId="0">
      <selection activeCell="C89" sqref="C89"/>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7.5703125" style="5" bestFit="1" customWidth="1"/>
    <col min="10" max="10" width="14.140625" style="5"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1.85546875" style="5" bestFit="1" customWidth="1"/>
    <col min="31" max="31" width="8.85546875" style="5" customWidth="1"/>
    <col min="32" max="32" width="8.7109375" style="5" customWidth="1"/>
    <col min="33" max="33" width="18.710937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5" t="s">
        <v>2</v>
      </c>
      <c r="B2" s="206"/>
      <c r="C2" s="207"/>
      <c r="D2" s="82"/>
      <c r="E2" s="82"/>
      <c r="F2" s="82"/>
      <c r="G2" s="82"/>
      <c r="H2" s="82"/>
      <c r="I2" s="82"/>
      <c r="J2" s="82"/>
      <c r="K2" s="82"/>
      <c r="L2" s="82"/>
      <c r="M2" s="223" t="s">
        <v>134</v>
      </c>
      <c r="N2" s="224"/>
      <c r="O2" s="59"/>
      <c r="P2" s="214" t="s">
        <v>97</v>
      </c>
      <c r="Q2" s="215"/>
      <c r="R2" s="216"/>
      <c r="S2" s="4"/>
      <c r="T2" s="4"/>
      <c r="U2" s="59"/>
      <c r="V2" s="19"/>
      <c r="W2" s="19"/>
      <c r="X2" s="19"/>
      <c r="Y2" s="205" t="s">
        <v>120</v>
      </c>
      <c r="Z2" s="207"/>
      <c r="AA2" s="78"/>
      <c r="AB2" s="205" t="s">
        <v>7</v>
      </c>
      <c r="AC2" s="206"/>
      <c r="AD2" s="206"/>
      <c r="AE2" s="207"/>
      <c r="AF2" s="70"/>
      <c r="AG2" s="70"/>
      <c r="AL2" s="70"/>
    </row>
    <row r="3" spans="1:38" ht="13.5" thickBot="1" x14ac:dyDescent="0.25">
      <c r="A3" s="208"/>
      <c r="B3" s="209"/>
      <c r="C3" s="210"/>
      <c r="D3" s="47"/>
      <c r="E3" s="47"/>
      <c r="F3" s="47"/>
      <c r="G3" s="47"/>
      <c r="H3" s="47"/>
      <c r="I3" s="47"/>
      <c r="J3" s="47"/>
      <c r="K3" s="47"/>
      <c r="L3" s="47"/>
      <c r="M3" s="225"/>
      <c r="N3" s="226"/>
      <c r="O3" s="59"/>
      <c r="P3" s="217"/>
      <c r="Q3" s="218"/>
      <c r="R3" s="219"/>
      <c r="S3" s="4"/>
      <c r="T3" s="4"/>
      <c r="U3" s="59"/>
      <c r="V3" s="19"/>
      <c r="W3" s="19"/>
      <c r="X3" s="19"/>
      <c r="Y3" s="211"/>
      <c r="Z3" s="213"/>
      <c r="AA3" s="78"/>
      <c r="AB3" s="211"/>
      <c r="AC3" s="212"/>
      <c r="AD3" s="212"/>
      <c r="AE3" s="213"/>
      <c r="AF3" s="70"/>
      <c r="AG3" s="70"/>
      <c r="AL3" s="70"/>
    </row>
    <row r="4" spans="1:38" x14ac:dyDescent="0.2">
      <c r="A4" s="48"/>
      <c r="B4" s="48"/>
      <c r="C4" s="48"/>
      <c r="D4" s="48"/>
      <c r="E4" s="48"/>
      <c r="F4" s="48"/>
      <c r="G4" s="48"/>
      <c r="H4" s="48"/>
      <c r="I4" s="48"/>
      <c r="J4" s="48"/>
      <c r="K4" s="48"/>
      <c r="L4" s="48"/>
      <c r="M4" s="225"/>
      <c r="N4" s="226"/>
      <c r="O4" s="59"/>
      <c r="P4" s="217"/>
      <c r="Q4" s="218"/>
      <c r="R4" s="219"/>
      <c r="S4" s="4"/>
      <c r="T4" s="4"/>
      <c r="U4" s="59"/>
      <c r="V4" s="19"/>
      <c r="W4" s="19"/>
      <c r="X4" s="19"/>
      <c r="Y4" s="211"/>
      <c r="Z4" s="213"/>
      <c r="AA4" s="78"/>
      <c r="AB4" s="211"/>
      <c r="AC4" s="212"/>
      <c r="AD4" s="212"/>
      <c r="AE4" s="213"/>
      <c r="AF4" s="70"/>
      <c r="AG4" s="70"/>
      <c r="AL4" s="70"/>
    </row>
    <row r="5" spans="1:38" ht="13.5" thickBot="1" x14ac:dyDescent="0.25">
      <c r="A5" s="6" t="s">
        <v>148</v>
      </c>
      <c r="B5" s="49"/>
      <c r="C5" s="49"/>
      <c r="D5" s="49"/>
      <c r="E5" s="49"/>
      <c r="F5" s="49"/>
      <c r="G5" s="49"/>
      <c r="H5" s="49"/>
      <c r="I5" s="48"/>
      <c r="J5" s="48"/>
      <c r="K5" s="48"/>
      <c r="L5" s="48"/>
      <c r="M5" s="225"/>
      <c r="N5" s="226"/>
      <c r="O5" s="59"/>
      <c r="P5" s="220"/>
      <c r="Q5" s="221"/>
      <c r="R5" s="222"/>
      <c r="S5" s="4"/>
      <c r="T5" s="4"/>
      <c r="U5" s="59"/>
      <c r="V5" s="19"/>
      <c r="W5" s="19"/>
      <c r="X5" s="19"/>
      <c r="Y5" s="211"/>
      <c r="Z5" s="213"/>
      <c r="AA5" s="78"/>
      <c r="AB5" s="208"/>
      <c r="AC5" s="209"/>
      <c r="AD5" s="209"/>
      <c r="AE5" s="210"/>
      <c r="AF5" s="70"/>
      <c r="AG5" s="70"/>
      <c r="AL5" s="70"/>
    </row>
    <row r="6" spans="1:38" ht="13.5" thickBot="1" x14ac:dyDescent="0.25">
      <c r="B6" s="4"/>
      <c r="C6" s="4"/>
      <c r="D6" s="4"/>
      <c r="E6" s="4"/>
      <c r="F6" s="4"/>
      <c r="G6" s="4"/>
      <c r="H6" s="4"/>
      <c r="I6" s="48"/>
      <c r="J6" s="48"/>
      <c r="K6" s="48"/>
      <c r="L6" s="48"/>
      <c r="M6" s="227"/>
      <c r="N6" s="228"/>
      <c r="O6" s="59"/>
      <c r="Q6" s="4"/>
      <c r="R6" s="9"/>
      <c r="S6" s="4"/>
      <c r="T6" s="4"/>
      <c r="U6" s="4"/>
      <c r="V6" s="9"/>
      <c r="W6" s="9"/>
      <c r="X6" s="9"/>
      <c r="Y6" s="208"/>
      <c r="Z6" s="210"/>
      <c r="AA6" s="78"/>
      <c r="AB6" s="143"/>
      <c r="AC6" s="70"/>
      <c r="AD6" s="70"/>
      <c r="AE6" s="70"/>
      <c r="AF6" s="70"/>
      <c r="AG6" s="70"/>
      <c r="AL6" s="70"/>
    </row>
    <row r="7" spans="1:38" x14ac:dyDescent="0.2">
      <c r="A7" s="4" t="s">
        <v>135</v>
      </c>
      <c r="B7" s="48"/>
      <c r="C7" s="48"/>
      <c r="D7" s="48"/>
      <c r="E7" s="48"/>
      <c r="F7" s="48"/>
      <c r="G7" s="48"/>
      <c r="H7" s="48"/>
      <c r="I7" s="48"/>
      <c r="J7" s="48"/>
      <c r="K7" s="48"/>
      <c r="L7" s="48"/>
      <c r="M7" s="229" t="s">
        <v>135</v>
      </c>
      <c r="N7" s="230"/>
      <c r="O7" s="59"/>
      <c r="P7" s="45" t="s">
        <v>135</v>
      </c>
      <c r="Q7" s="4"/>
      <c r="R7" s="4"/>
      <c r="S7" s="4"/>
      <c r="T7" s="4"/>
      <c r="U7" s="4"/>
      <c r="V7" s="4"/>
      <c r="W7" s="4"/>
      <c r="Y7" s="141"/>
      <c r="Z7" s="78"/>
      <c r="AA7" s="78"/>
      <c r="AB7" s="233" t="s">
        <v>135</v>
      </c>
      <c r="AC7" s="234"/>
      <c r="AD7" s="234"/>
      <c r="AE7" s="234"/>
      <c r="AF7" s="4"/>
    </row>
    <row r="8" spans="1:38" x14ac:dyDescent="0.2">
      <c r="B8" s="48"/>
      <c r="C8" s="48"/>
      <c r="D8" s="48"/>
      <c r="E8" s="48"/>
      <c r="F8" s="48"/>
      <c r="G8" s="48"/>
      <c r="H8" s="48"/>
      <c r="I8" s="48"/>
      <c r="J8" s="48"/>
      <c r="K8" s="48"/>
      <c r="L8" s="48"/>
      <c r="M8" s="231"/>
      <c r="N8" s="232"/>
      <c r="Q8" s="4"/>
      <c r="R8" s="4"/>
      <c r="S8" s="4"/>
      <c r="T8" s="4"/>
      <c r="U8" s="4"/>
      <c r="V8" s="4"/>
      <c r="W8" s="4"/>
      <c r="Y8" s="233" t="s">
        <v>135</v>
      </c>
      <c r="Z8" s="234"/>
      <c r="AA8" s="78"/>
      <c r="AB8" s="233"/>
      <c r="AC8" s="234"/>
      <c r="AD8" s="234"/>
      <c r="AE8" s="234"/>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3"/>
      <c r="Z9" s="234"/>
      <c r="AA9" s="78"/>
      <c r="AB9" s="233"/>
      <c r="AC9" s="234"/>
      <c r="AD9" s="234"/>
      <c r="AE9" s="234"/>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3"/>
      <c r="Z10" s="234"/>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3"/>
      <c r="Z11" s="234"/>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3"/>
      <c r="Z12" s="234"/>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x14ac:dyDescent="0.2">
      <c r="A20" s="171">
        <v>45566</v>
      </c>
      <c r="B20" s="11"/>
      <c r="C20" s="11" t="s">
        <v>213</v>
      </c>
      <c r="D20" s="11" t="s">
        <v>213</v>
      </c>
      <c r="E20" s="11" t="s">
        <v>212</v>
      </c>
      <c r="F20" s="11">
        <v>4691027</v>
      </c>
      <c r="G20" s="11" t="s">
        <v>216</v>
      </c>
      <c r="H20" s="11">
        <v>374753</v>
      </c>
      <c r="I20" s="11" t="s">
        <v>217</v>
      </c>
      <c r="J20" s="172">
        <v>105820.71</v>
      </c>
      <c r="K20" s="197">
        <v>77872.232714792364</v>
      </c>
      <c r="M20" s="11">
        <v>769</v>
      </c>
      <c r="N20" s="65">
        <v>267</v>
      </c>
      <c r="P20" s="172">
        <v>89.87</v>
      </c>
      <c r="Q20" s="172">
        <v>136.66999999999999</v>
      </c>
      <c r="R20" s="172">
        <v>77.5</v>
      </c>
      <c r="S20" s="172">
        <v>142.04</v>
      </c>
      <c r="T20" s="11">
        <v>5954.09</v>
      </c>
      <c r="U20" s="11">
        <v>1363.75</v>
      </c>
      <c r="V20" s="11">
        <v>4926</v>
      </c>
      <c r="W20" s="11">
        <v>1600</v>
      </c>
      <c r="Y20" s="172">
        <v>105820.71</v>
      </c>
      <c r="Z20" s="172">
        <v>92034.95</v>
      </c>
      <c r="AB20" s="197">
        <v>97707.895769362774</v>
      </c>
      <c r="AC20" s="197">
        <v>97872.785370094964</v>
      </c>
      <c r="AD20" s="197">
        <v>97872.785370094964</v>
      </c>
      <c r="AE20" s="4"/>
      <c r="AF20" s="4"/>
    </row>
    <row r="21" spans="1:37" x14ac:dyDescent="0.2">
      <c r="A21" s="171"/>
      <c r="B21" s="11"/>
      <c r="C21" s="11"/>
      <c r="D21" s="11"/>
      <c r="E21" s="11"/>
      <c r="F21" s="11"/>
      <c r="G21" s="11"/>
      <c r="H21" s="11"/>
      <c r="I21" s="11"/>
      <c r="J21" s="172"/>
      <c r="K21" s="197"/>
      <c r="M21" s="11"/>
      <c r="N21" s="65"/>
      <c r="P21" s="172"/>
      <c r="Q21" s="172"/>
      <c r="R21" s="172"/>
      <c r="S21" s="172"/>
      <c r="T21" s="11"/>
      <c r="U21" s="11"/>
      <c r="V21" s="11"/>
      <c r="W21" s="11"/>
      <c r="Y21" s="172"/>
      <c r="Z21" s="172"/>
      <c r="AB21" s="197"/>
      <c r="AC21" s="197"/>
      <c r="AD21" s="197"/>
      <c r="AE21" s="4"/>
      <c r="AF21" s="4"/>
    </row>
    <row r="22" spans="1:37" x14ac:dyDescent="0.2">
      <c r="A22" s="171"/>
      <c r="B22" s="11"/>
      <c r="C22" s="11"/>
      <c r="D22" s="11"/>
      <c r="E22" s="11"/>
      <c r="F22" s="11"/>
      <c r="G22" s="11"/>
      <c r="H22" s="11"/>
      <c r="I22" s="11"/>
      <c r="J22" s="172"/>
      <c r="K22" s="197"/>
      <c r="M22" s="11"/>
      <c r="N22" s="65"/>
      <c r="P22" s="172"/>
      <c r="Q22" s="172"/>
      <c r="R22" s="172"/>
      <c r="S22" s="172"/>
      <c r="T22" s="11"/>
      <c r="U22" s="11"/>
      <c r="V22" s="11"/>
      <c r="W22" s="11"/>
      <c r="Y22" s="172"/>
      <c r="Z22" s="172"/>
      <c r="AB22" s="197"/>
      <c r="AC22" s="197"/>
      <c r="AD22" s="197"/>
      <c r="AE22" s="4"/>
      <c r="AF22" s="4"/>
    </row>
    <row r="23" spans="1:37" ht="15" x14ac:dyDescent="0.25">
      <c r="A23" s="166"/>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x14ac:dyDescent="0.2">
      <c r="A25" s="171"/>
      <c r="B25" s="11"/>
      <c r="C25" s="11"/>
      <c r="D25" s="11"/>
      <c r="E25" s="11"/>
      <c r="F25" s="11"/>
      <c r="G25" s="11"/>
      <c r="H25" s="11"/>
      <c r="I25" s="11"/>
      <c r="J25" s="172"/>
      <c r="K25" s="197"/>
      <c r="M25" s="11"/>
      <c r="N25" s="65"/>
      <c r="P25" s="172"/>
      <c r="Q25" s="172"/>
      <c r="R25" s="172"/>
      <c r="S25" s="172"/>
      <c r="T25" s="11"/>
      <c r="U25" s="11"/>
      <c r="V25" s="11"/>
      <c r="W25" s="11"/>
      <c r="Y25" s="172"/>
      <c r="Z25" s="172"/>
      <c r="AB25" s="197"/>
      <c r="AC25" s="197"/>
      <c r="AD25" s="197"/>
      <c r="AE25" s="4"/>
      <c r="AF25" s="4"/>
    </row>
    <row r="26" spans="1:37" x14ac:dyDescent="0.2">
      <c r="A26" s="171"/>
      <c r="B26" s="11"/>
      <c r="C26" s="11"/>
      <c r="D26" s="11"/>
      <c r="E26" s="11"/>
      <c r="F26" s="11"/>
      <c r="G26" s="11"/>
      <c r="H26" s="11"/>
      <c r="I26" s="11"/>
      <c r="J26" s="172"/>
      <c r="K26" s="197"/>
      <c r="M26" s="11"/>
      <c r="N26" s="65"/>
      <c r="P26" s="172"/>
      <c r="Q26" s="172"/>
      <c r="R26" s="172"/>
      <c r="S26" s="172"/>
      <c r="T26" s="11"/>
      <c r="U26" s="11"/>
      <c r="V26" s="11"/>
      <c r="W26" s="11"/>
      <c r="Y26" s="172"/>
      <c r="Z26" s="172"/>
      <c r="AB26" s="197"/>
      <c r="AC26" s="197"/>
      <c r="AD26" s="197"/>
      <c r="AE26" s="4"/>
      <c r="AF26" s="4"/>
    </row>
    <row r="27" spans="1:37" ht="13.5" thickBot="1" x14ac:dyDescent="0.25">
      <c r="A27" s="50"/>
      <c r="B27" s="89"/>
      <c r="C27" s="89"/>
      <c r="D27" s="89"/>
      <c r="E27" s="89"/>
      <c r="F27" s="89"/>
      <c r="G27" s="89"/>
      <c r="H27" s="89"/>
      <c r="I27" s="89"/>
      <c r="J27" s="89"/>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98</v>
      </c>
      <c r="C28" s="97"/>
      <c r="D28" s="97"/>
      <c r="E28" s="97"/>
      <c r="F28" s="92">
        <f>SUM(F20:F27)</f>
        <v>4691027</v>
      </c>
      <c r="G28" s="92"/>
      <c r="H28" s="92">
        <f>SUM(H20:H27)</f>
        <v>374753</v>
      </c>
      <c r="I28" s="92"/>
      <c r="J28" s="200">
        <f>SUM(J20:J27)</f>
        <v>105820.71</v>
      </c>
      <c r="K28" s="200">
        <f>SUM(K20:K27)</f>
        <v>77872.232714792364</v>
      </c>
      <c r="M28" s="92">
        <f>SUM(M20:M27)</f>
        <v>769</v>
      </c>
      <c r="N28" s="92">
        <f>SUM(N20:N27)</f>
        <v>267</v>
      </c>
      <c r="P28" s="196">
        <f>+AVERAGE(P20:P27)</f>
        <v>89.87</v>
      </c>
      <c r="Q28" s="196">
        <f t="shared" ref="Q28:W28" si="0">+AVERAGE(Q20:Q27)</f>
        <v>136.66999999999999</v>
      </c>
      <c r="R28" s="196">
        <f t="shared" si="0"/>
        <v>77.5</v>
      </c>
      <c r="S28" s="196">
        <f t="shared" si="0"/>
        <v>142.04</v>
      </c>
      <c r="T28" s="201">
        <f t="shared" si="0"/>
        <v>5954.09</v>
      </c>
      <c r="U28" s="201">
        <f t="shared" si="0"/>
        <v>1363.75</v>
      </c>
      <c r="V28" s="202">
        <f t="shared" si="0"/>
        <v>4926</v>
      </c>
      <c r="W28" s="202">
        <f t="shared" si="0"/>
        <v>1600</v>
      </c>
      <c r="Y28" s="200">
        <f>+SUM(Y20:Y27)</f>
        <v>105820.71</v>
      </c>
      <c r="Z28" s="200">
        <f>+SUM(Z20:Z27)</f>
        <v>92034.95</v>
      </c>
      <c r="AB28" s="177">
        <f>+SUM(AB20:AB27)</f>
        <v>97707.895769362774</v>
      </c>
      <c r="AC28" s="177">
        <f t="shared" ref="AC28:AD28" si="1">+SUM(AC20:AC27)</f>
        <v>97872.785370094964</v>
      </c>
      <c r="AD28" s="177">
        <f t="shared" si="1"/>
        <v>97872.785370094964</v>
      </c>
      <c r="AE28" s="4"/>
      <c r="AF28" s="4"/>
    </row>
    <row r="29" spans="1:37" s="4" customFormat="1" x14ac:dyDescent="0.2">
      <c r="A29" s="50"/>
      <c r="M29" s="45"/>
      <c r="P29" s="45"/>
      <c r="Y29" s="45"/>
      <c r="AB29" s="45"/>
      <c r="AH29" s="70"/>
      <c r="AI29" s="70"/>
      <c r="AJ29" s="70"/>
      <c r="AK29" s="70"/>
    </row>
    <row r="30" spans="1:37" ht="51" x14ac:dyDescent="0.2">
      <c r="A30" s="171"/>
      <c r="B30" s="74" t="s">
        <v>15</v>
      </c>
      <c r="C30" s="74" t="s">
        <v>16</v>
      </c>
      <c r="D30" s="74" t="s">
        <v>77</v>
      </c>
      <c r="E30" s="74" t="s">
        <v>17</v>
      </c>
      <c r="F30" s="74" t="s">
        <v>211</v>
      </c>
      <c r="G30" s="74" t="s">
        <v>130</v>
      </c>
      <c r="H30" s="74" t="s">
        <v>211</v>
      </c>
      <c r="I30" s="74" t="s">
        <v>130</v>
      </c>
      <c r="J30" s="74" t="s">
        <v>138</v>
      </c>
      <c r="K30" s="74" t="s">
        <v>139</v>
      </c>
      <c r="L30" s="56"/>
      <c r="M30" s="44" t="str">
        <f>+M19</f>
        <v>Number of Customers: (WATER)</v>
      </c>
      <c r="N30" s="44" t="str">
        <f>+N19</f>
        <v>Number of Customers: (WASTEWATER)</v>
      </c>
      <c r="O30" s="66"/>
      <c r="P30" s="63" t="str">
        <f>+P19</f>
        <v>Average $ Amount Billed to Customer Accounts - (WATER)</v>
      </c>
      <c r="Q30" s="63" t="str">
        <f t="shared" ref="Q30:W30" si="2">+Q19</f>
        <v>Average $ Amount Billed to Customer Accounts - (WASTEWATER)</v>
      </c>
      <c r="R30" s="63" t="str">
        <f t="shared" si="2"/>
        <v>Median $ Amount Billed to Customer Accounts - (WATER)</v>
      </c>
      <c r="S30" s="63" t="str">
        <f t="shared" si="2"/>
        <v>Median $ Amount Billed to Customer Accounts - (WASTEWATER)</v>
      </c>
      <c r="T30" s="63" t="str">
        <f t="shared" si="2"/>
        <v>Average Utility Usage Per Customer Account - (WATER)</v>
      </c>
      <c r="U30" s="63" t="str">
        <f t="shared" si="2"/>
        <v>Average Utility Usage Per Customer Account - (WASTEWATER)</v>
      </c>
      <c r="V30" s="63" t="str">
        <f t="shared" si="2"/>
        <v>Median Utility Usage Per Customer Account - (WATER)</v>
      </c>
      <c r="W30" s="63" t="str">
        <f t="shared" si="2"/>
        <v>Median Utility Usage Per Customer Account - (WASTEWATER)</v>
      </c>
      <c r="X30" s="66"/>
      <c r="Y30" s="44" t="s">
        <v>91</v>
      </c>
      <c r="Z30" s="44" t="s">
        <v>92</v>
      </c>
      <c r="AB30" s="44" t="s">
        <v>109</v>
      </c>
      <c r="AC30" s="44" t="s">
        <v>110</v>
      </c>
      <c r="AD30" s="44" t="s">
        <v>111</v>
      </c>
      <c r="AE30" s="4"/>
      <c r="AF30" s="4"/>
    </row>
    <row r="31" spans="1:37" x14ac:dyDescent="0.2">
      <c r="A31" s="171">
        <v>45200</v>
      </c>
      <c r="B31" s="11"/>
      <c r="C31" s="11" t="s">
        <v>213</v>
      </c>
      <c r="D31" s="11" t="s">
        <v>213</v>
      </c>
      <c r="E31" s="11" t="s">
        <v>212</v>
      </c>
      <c r="F31" s="11">
        <v>4408926</v>
      </c>
      <c r="G31" s="11" t="s">
        <v>216</v>
      </c>
      <c r="H31" s="11">
        <v>360756</v>
      </c>
      <c r="I31" s="11" t="s">
        <v>217</v>
      </c>
      <c r="J31" s="172">
        <v>90360.57</v>
      </c>
      <c r="K31" s="197">
        <v>62616.011674495072</v>
      </c>
      <c r="M31" s="11">
        <v>754</v>
      </c>
      <c r="N31" s="65">
        <v>262</v>
      </c>
      <c r="P31" s="172">
        <v>78.319999999999993</v>
      </c>
      <c r="Q31" s="172">
        <v>125.14</v>
      </c>
      <c r="R31" s="172">
        <v>65.45</v>
      </c>
      <c r="S31" s="172">
        <v>130.37</v>
      </c>
      <c r="T31" s="11">
        <v>5668.02</v>
      </c>
      <c r="U31" s="11">
        <v>1332.23</v>
      </c>
      <c r="V31" s="11">
        <v>4498</v>
      </c>
      <c r="W31" s="11">
        <v>1594</v>
      </c>
      <c r="Y31" s="172">
        <v>90360.57</v>
      </c>
      <c r="Z31" s="172">
        <v>80404.009999999995</v>
      </c>
      <c r="AB31" s="197">
        <v>76136.737784170982</v>
      </c>
      <c r="AC31" s="197">
        <v>76183.772777125414</v>
      </c>
      <c r="AD31" s="197">
        <v>76183.772777125414</v>
      </c>
      <c r="AE31" s="4"/>
      <c r="AF31" s="4"/>
    </row>
    <row r="32" spans="1:37" x14ac:dyDescent="0.2">
      <c r="A32" s="171"/>
      <c r="B32" s="11"/>
      <c r="C32" s="11"/>
      <c r="D32" s="11"/>
      <c r="E32" s="11"/>
      <c r="F32" s="11"/>
      <c r="G32" s="11"/>
      <c r="H32" s="11"/>
      <c r="I32" s="11"/>
      <c r="J32" s="172"/>
      <c r="K32" s="197"/>
      <c r="M32" s="11"/>
      <c r="N32" s="65"/>
      <c r="P32" s="172"/>
      <c r="Q32" s="172"/>
      <c r="R32" s="172"/>
      <c r="S32" s="172"/>
      <c r="T32" s="11"/>
      <c r="U32" s="11"/>
      <c r="V32" s="11"/>
      <c r="W32" s="11"/>
      <c r="Y32" s="172"/>
      <c r="Z32" s="172"/>
      <c r="AB32" s="197"/>
      <c r="AC32" s="197"/>
      <c r="AD32" s="197"/>
      <c r="AE32" s="4"/>
      <c r="AF32" s="4"/>
    </row>
    <row r="33" spans="1:37" x14ac:dyDescent="0.2">
      <c r="A33" s="171"/>
      <c r="B33" s="11"/>
      <c r="C33" s="11"/>
      <c r="D33" s="11"/>
      <c r="E33" s="11"/>
      <c r="F33" s="11"/>
      <c r="G33" s="11"/>
      <c r="H33" s="11"/>
      <c r="I33" s="11"/>
      <c r="J33" s="172"/>
      <c r="K33" s="197"/>
      <c r="M33" s="11"/>
      <c r="N33" s="65"/>
      <c r="P33" s="172"/>
      <c r="Q33" s="172"/>
      <c r="R33" s="172"/>
      <c r="S33" s="172"/>
      <c r="T33" s="11"/>
      <c r="U33" s="11"/>
      <c r="V33" s="11"/>
      <c r="W33" s="11"/>
      <c r="Y33" s="172"/>
      <c r="Z33" s="172"/>
      <c r="AB33" s="197"/>
      <c r="AC33" s="197"/>
      <c r="AD33" s="197"/>
      <c r="AE33" s="4"/>
      <c r="AF33" s="4"/>
    </row>
    <row r="34" spans="1:37" x14ac:dyDescent="0.2">
      <c r="A34" s="171"/>
      <c r="B34" s="11"/>
      <c r="C34" s="11"/>
      <c r="D34" s="11"/>
      <c r="E34" s="11"/>
      <c r="F34" s="11"/>
      <c r="G34" s="11"/>
      <c r="H34" s="11"/>
      <c r="I34" s="11"/>
      <c r="J34" s="172"/>
      <c r="K34" s="197"/>
      <c r="M34" s="11"/>
      <c r="N34" s="65"/>
      <c r="P34" s="172"/>
      <c r="Q34" s="172"/>
      <c r="R34" s="172"/>
      <c r="S34" s="172"/>
      <c r="T34" s="11"/>
      <c r="U34" s="11"/>
      <c r="V34" s="11"/>
      <c r="W34" s="11"/>
      <c r="Y34" s="172"/>
      <c r="Z34" s="172"/>
      <c r="AB34" s="197"/>
      <c r="AC34" s="197"/>
      <c r="AD34" s="197"/>
      <c r="AE34" s="4"/>
      <c r="AF34" s="4"/>
    </row>
    <row r="35" spans="1:37" x14ac:dyDescent="0.2">
      <c r="A35" s="171"/>
      <c r="B35" s="11"/>
      <c r="C35" s="11"/>
      <c r="D35" s="11"/>
      <c r="E35" s="11"/>
      <c r="F35" s="11"/>
      <c r="G35" s="11"/>
      <c r="H35" s="11"/>
      <c r="I35" s="11"/>
      <c r="J35" s="172"/>
      <c r="K35" s="197"/>
      <c r="M35" s="11"/>
      <c r="N35" s="65"/>
      <c r="P35" s="172"/>
      <c r="Q35" s="172"/>
      <c r="R35" s="172"/>
      <c r="S35" s="172"/>
      <c r="T35" s="11"/>
      <c r="U35" s="11"/>
      <c r="V35" s="11"/>
      <c r="W35" s="11"/>
      <c r="Y35" s="172"/>
      <c r="Z35" s="172"/>
      <c r="AB35" s="197"/>
      <c r="AC35" s="197"/>
      <c r="AD35" s="197"/>
      <c r="AE35" s="4"/>
      <c r="AF35" s="4"/>
    </row>
    <row r="36" spans="1:37" x14ac:dyDescent="0.2">
      <c r="A36" s="171"/>
      <c r="B36" s="11"/>
      <c r="C36" s="11"/>
      <c r="D36" s="11"/>
      <c r="E36" s="11"/>
      <c r="F36" s="11"/>
      <c r="G36" s="11"/>
      <c r="H36" s="11"/>
      <c r="I36" s="11"/>
      <c r="J36" s="172"/>
      <c r="K36" s="197"/>
      <c r="M36" s="11"/>
      <c r="N36" s="65"/>
      <c r="P36" s="172"/>
      <c r="Q36" s="172"/>
      <c r="R36" s="172"/>
      <c r="S36" s="172"/>
      <c r="T36" s="11"/>
      <c r="U36" s="11"/>
      <c r="V36" s="11"/>
      <c r="W36" s="11"/>
      <c r="Y36" s="172"/>
      <c r="Z36" s="172"/>
      <c r="AB36" s="197"/>
      <c r="AC36" s="197"/>
      <c r="AD36" s="197"/>
      <c r="AE36" s="4"/>
      <c r="AF36" s="4"/>
    </row>
    <row r="37" spans="1:37" x14ac:dyDescent="0.2">
      <c r="A37" s="171"/>
      <c r="B37" s="11"/>
      <c r="C37" s="11"/>
      <c r="D37" s="11"/>
      <c r="E37" s="11"/>
      <c r="F37" s="11"/>
      <c r="G37" s="11"/>
      <c r="H37" s="11"/>
      <c r="I37" s="11"/>
      <c r="J37" s="172"/>
      <c r="K37" s="197"/>
      <c r="M37" s="11"/>
      <c r="N37" s="65"/>
      <c r="P37" s="172"/>
      <c r="Q37" s="172"/>
      <c r="R37" s="172"/>
      <c r="S37" s="172"/>
      <c r="T37" s="11"/>
      <c r="U37" s="11"/>
      <c r="V37" s="11"/>
      <c r="W37" s="11"/>
      <c r="Y37" s="172"/>
      <c r="Z37" s="172"/>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98</v>
      </c>
      <c r="C39" s="97"/>
      <c r="D39" s="97"/>
      <c r="E39" s="97"/>
      <c r="F39" s="92">
        <f>SUM(F31:F38)</f>
        <v>4408926</v>
      </c>
      <c r="G39" s="92"/>
      <c r="H39" s="92">
        <f>SUM(H31:H38)</f>
        <v>360756</v>
      </c>
      <c r="I39" s="92"/>
      <c r="J39" s="177">
        <f>SUM(J31:J38)</f>
        <v>90360.57</v>
      </c>
      <c r="K39" s="177">
        <f>SUM(K31:K38)</f>
        <v>62616.011674495072</v>
      </c>
      <c r="M39" s="92">
        <f>SUM(M31:M38)</f>
        <v>754</v>
      </c>
      <c r="N39" s="92">
        <f>SUM(N31:N38)</f>
        <v>262</v>
      </c>
      <c r="P39" s="196">
        <f>+AVERAGE(P31:P38)</f>
        <v>78.319999999999993</v>
      </c>
      <c r="Q39" s="196">
        <f t="shared" ref="Q39:W39" si="3">+AVERAGE(Q31:Q38)</f>
        <v>125.14</v>
      </c>
      <c r="R39" s="196">
        <f t="shared" si="3"/>
        <v>65.45</v>
      </c>
      <c r="S39" s="196">
        <f t="shared" si="3"/>
        <v>130.37</v>
      </c>
      <c r="T39" s="201">
        <f t="shared" si="3"/>
        <v>5668.02</v>
      </c>
      <c r="U39" s="201">
        <f t="shared" si="3"/>
        <v>1332.23</v>
      </c>
      <c r="V39" s="202">
        <f t="shared" si="3"/>
        <v>4498</v>
      </c>
      <c r="W39" s="202">
        <f t="shared" si="3"/>
        <v>1594</v>
      </c>
      <c r="Y39" s="200">
        <f>SUM(Y31:Y38)</f>
        <v>90360.57</v>
      </c>
      <c r="Z39" s="200">
        <f>SUM(Z31:Z38)</f>
        <v>80404.009999999995</v>
      </c>
      <c r="AB39" s="177">
        <f>SUM(AB31:AB38)</f>
        <v>76136.737784170982</v>
      </c>
      <c r="AC39" s="177">
        <f t="shared" ref="AC39:AD39" si="4">SUM(AC31:AC38)</f>
        <v>76183.772777125414</v>
      </c>
      <c r="AD39" s="177">
        <f t="shared" si="4"/>
        <v>76183.772777125414</v>
      </c>
      <c r="AE39" s="4"/>
      <c r="AF39" s="4"/>
    </row>
    <row r="40" spans="1:37" s="4" customFormat="1" x14ac:dyDescent="0.2">
      <c r="A40" s="50"/>
      <c r="M40" s="45"/>
      <c r="P40" s="45"/>
      <c r="Y40" s="45"/>
      <c r="AB40" s="45"/>
      <c r="AH40" s="70"/>
      <c r="AI40" s="70"/>
      <c r="AJ40" s="70"/>
      <c r="AK40" s="70"/>
    </row>
    <row r="41" spans="1:37" ht="51" x14ac:dyDescent="0.2">
      <c r="A41" s="171"/>
      <c r="B41" s="74" t="s">
        <v>15</v>
      </c>
      <c r="C41" s="74" t="s">
        <v>16</v>
      </c>
      <c r="D41" s="74" t="s">
        <v>77</v>
      </c>
      <c r="E41" s="74" t="s">
        <v>17</v>
      </c>
      <c r="F41" s="74" t="s">
        <v>211</v>
      </c>
      <c r="G41" s="74" t="s">
        <v>130</v>
      </c>
      <c r="H41" s="74" t="s">
        <v>211</v>
      </c>
      <c r="I41" s="74" t="s">
        <v>130</v>
      </c>
      <c r="J41" s="74" t="s">
        <v>138</v>
      </c>
      <c r="K41" s="74" t="s">
        <v>139</v>
      </c>
      <c r="L41" s="56"/>
      <c r="M41" s="44" t="str">
        <f>+M19</f>
        <v>Number of Customers: (WATER)</v>
      </c>
      <c r="N41" s="44" t="str">
        <f>+N19</f>
        <v>Number of Customers: (WASTEWATER)</v>
      </c>
      <c r="O41" s="66"/>
      <c r="P41" s="63" t="str">
        <f>+P19</f>
        <v>Average $ Amount Billed to Customer Accounts - (WATER)</v>
      </c>
      <c r="Q41" s="63" t="str">
        <f t="shared" ref="Q41:W41" si="5">+Q19</f>
        <v>Average $ Amount Billed to Customer Accounts - (WASTEWATER)</v>
      </c>
      <c r="R41" s="63" t="str">
        <f t="shared" si="5"/>
        <v>Median $ Amount Billed to Customer Accounts - (WATER)</v>
      </c>
      <c r="S41" s="63" t="str">
        <f t="shared" si="5"/>
        <v>Median $ Amount Billed to Customer Accounts - (WASTEWATER)</v>
      </c>
      <c r="T41" s="63" t="str">
        <f t="shared" si="5"/>
        <v>Average Utility Usage Per Customer Account - (WATER)</v>
      </c>
      <c r="U41" s="63" t="str">
        <f t="shared" si="5"/>
        <v>Average Utility Usage Per Customer Account - (WASTEWATER)</v>
      </c>
      <c r="V41" s="63" t="str">
        <f t="shared" si="5"/>
        <v>Median Utility Usage Per Customer Account - (WATER)</v>
      </c>
      <c r="W41" s="63" t="str">
        <f t="shared" si="5"/>
        <v>Median Utility Usage Per Customer Account - (WASTEWATER)</v>
      </c>
      <c r="X41" s="66"/>
      <c r="Y41" s="44" t="s">
        <v>91</v>
      </c>
      <c r="Z41" s="44" t="s">
        <v>92</v>
      </c>
      <c r="AB41" s="44" t="s">
        <v>109</v>
      </c>
      <c r="AC41" s="44" t="s">
        <v>110</v>
      </c>
      <c r="AD41" s="44" t="s">
        <v>111</v>
      </c>
      <c r="AE41" s="4"/>
      <c r="AF41" s="4"/>
    </row>
    <row r="42" spans="1:37" x14ac:dyDescent="0.2">
      <c r="A42" s="171">
        <v>43739</v>
      </c>
      <c r="B42" s="11"/>
      <c r="C42" s="11" t="s">
        <v>213</v>
      </c>
      <c r="D42" s="11" t="s">
        <v>213</v>
      </c>
      <c r="E42" s="11" t="s">
        <v>212</v>
      </c>
      <c r="F42" s="11">
        <v>3582194</v>
      </c>
      <c r="G42" s="11" t="s">
        <v>216</v>
      </c>
      <c r="H42" s="11">
        <v>0</v>
      </c>
      <c r="I42" s="11" t="s">
        <v>217</v>
      </c>
      <c r="J42" s="172">
        <v>47162.55</v>
      </c>
      <c r="K42" s="197">
        <v>38806.196304894103</v>
      </c>
      <c r="M42" s="11">
        <v>409</v>
      </c>
      <c r="N42" s="65">
        <v>113</v>
      </c>
      <c r="P42" s="172">
        <v>39.64</v>
      </c>
      <c r="Q42" s="172">
        <v>72.38</v>
      </c>
      <c r="R42" s="172">
        <v>33.79</v>
      </c>
      <c r="S42" s="172">
        <v>72.2</v>
      </c>
      <c r="T42" s="11">
        <v>4783.6499999999996</v>
      </c>
      <c r="U42" s="11">
        <v>0</v>
      </c>
      <c r="V42" s="11">
        <v>3719</v>
      </c>
      <c r="W42" s="11">
        <v>0</v>
      </c>
      <c r="Y42" s="172">
        <v>47162.55</v>
      </c>
      <c r="Z42" s="172">
        <v>48486.84</v>
      </c>
      <c r="AB42" s="197">
        <v>47816.443819552471</v>
      </c>
      <c r="AC42" s="197">
        <v>47980.868852459018</v>
      </c>
      <c r="AD42" s="197">
        <v>47980.868852459018</v>
      </c>
      <c r="AE42" s="4"/>
      <c r="AF42" s="4"/>
    </row>
    <row r="43" spans="1:37" x14ac:dyDescent="0.2">
      <c r="A43" s="171"/>
      <c r="B43" s="11"/>
      <c r="C43" s="11"/>
      <c r="D43" s="11"/>
      <c r="E43" s="11"/>
      <c r="F43" s="11"/>
      <c r="G43" s="11"/>
      <c r="H43" s="11"/>
      <c r="I43" s="11"/>
      <c r="J43" s="172"/>
      <c r="K43" s="197"/>
      <c r="M43" s="11"/>
      <c r="N43" s="65"/>
      <c r="P43" s="172"/>
      <c r="Q43" s="172"/>
      <c r="R43" s="172"/>
      <c r="S43" s="172"/>
      <c r="T43" s="11"/>
      <c r="U43" s="11"/>
      <c r="V43" s="11"/>
      <c r="W43" s="11"/>
      <c r="Y43" s="172"/>
      <c r="Z43" s="172"/>
      <c r="AB43" s="197"/>
      <c r="AC43" s="197"/>
      <c r="AD43" s="197"/>
      <c r="AE43" s="4"/>
      <c r="AF43" s="4"/>
    </row>
    <row r="44" spans="1:37" x14ac:dyDescent="0.2">
      <c r="A44" s="171"/>
      <c r="B44" s="11"/>
      <c r="C44" s="11"/>
      <c r="D44" s="11"/>
      <c r="E44" s="11"/>
      <c r="F44" s="11"/>
      <c r="G44" s="11"/>
      <c r="H44" s="11"/>
      <c r="I44" s="11"/>
      <c r="J44" s="172"/>
      <c r="K44" s="197"/>
      <c r="M44" s="11"/>
      <c r="N44" s="65"/>
      <c r="P44" s="172"/>
      <c r="Q44" s="172"/>
      <c r="R44" s="172"/>
      <c r="S44" s="172"/>
      <c r="T44" s="11"/>
      <c r="U44" s="11"/>
      <c r="V44" s="11"/>
      <c r="W44" s="11"/>
      <c r="Y44" s="172"/>
      <c r="Z44" s="172"/>
      <c r="AB44" s="197"/>
      <c r="AC44" s="197"/>
      <c r="AD44" s="197"/>
      <c r="AE44" s="4"/>
      <c r="AF44" s="4"/>
    </row>
    <row r="45" spans="1:37" x14ac:dyDescent="0.2">
      <c r="A45" s="171"/>
      <c r="B45" s="11"/>
      <c r="C45" s="11"/>
      <c r="D45" s="11"/>
      <c r="E45" s="11"/>
      <c r="F45" s="11"/>
      <c r="G45" s="11"/>
      <c r="H45" s="11"/>
      <c r="I45" s="11"/>
      <c r="J45" s="172"/>
      <c r="K45" s="197"/>
      <c r="M45" s="11"/>
      <c r="N45" s="65"/>
      <c r="P45" s="172"/>
      <c r="Q45" s="172"/>
      <c r="R45" s="172"/>
      <c r="S45" s="172"/>
      <c r="T45" s="11"/>
      <c r="U45" s="11"/>
      <c r="V45" s="11"/>
      <c r="W45" s="11"/>
      <c r="Y45" s="172"/>
      <c r="Z45" s="172"/>
      <c r="AB45" s="197"/>
      <c r="AC45" s="197"/>
      <c r="AD45" s="197"/>
      <c r="AE45" s="4"/>
      <c r="AF45" s="4"/>
    </row>
    <row r="46" spans="1:37" x14ac:dyDescent="0.2">
      <c r="A46" s="171"/>
      <c r="B46" s="11"/>
      <c r="C46" s="11"/>
      <c r="D46" s="11"/>
      <c r="E46" s="11"/>
      <c r="F46" s="11"/>
      <c r="G46" s="11"/>
      <c r="H46" s="11"/>
      <c r="I46" s="11"/>
      <c r="J46" s="172"/>
      <c r="K46" s="197"/>
      <c r="M46" s="11"/>
      <c r="N46" s="65"/>
      <c r="P46" s="172"/>
      <c r="Q46" s="172"/>
      <c r="R46" s="172"/>
      <c r="S46" s="172"/>
      <c r="T46" s="11"/>
      <c r="U46" s="11"/>
      <c r="V46" s="11"/>
      <c r="W46" s="11"/>
      <c r="Y46" s="172"/>
      <c r="Z46" s="172"/>
      <c r="AB46" s="197"/>
      <c r="AC46" s="197"/>
      <c r="AD46" s="197"/>
      <c r="AE46" s="4"/>
      <c r="AF46" s="4"/>
    </row>
    <row r="47" spans="1:37" x14ac:dyDescent="0.2">
      <c r="A47" s="171"/>
      <c r="B47" s="11"/>
      <c r="C47" s="11"/>
      <c r="D47" s="11"/>
      <c r="E47" s="11"/>
      <c r="F47" s="11"/>
      <c r="G47" s="11"/>
      <c r="H47" s="11"/>
      <c r="I47" s="11"/>
      <c r="J47" s="172"/>
      <c r="K47" s="197"/>
      <c r="M47" s="11"/>
      <c r="N47" s="65"/>
      <c r="P47" s="172"/>
      <c r="Q47" s="172"/>
      <c r="R47" s="172"/>
      <c r="S47" s="172"/>
      <c r="T47" s="11"/>
      <c r="U47" s="11"/>
      <c r="V47" s="11"/>
      <c r="W47" s="11"/>
      <c r="Y47" s="172"/>
      <c r="Z47" s="172"/>
      <c r="AB47" s="197"/>
      <c r="AC47" s="197"/>
      <c r="AD47" s="197"/>
      <c r="AE47" s="4"/>
      <c r="AF47" s="4"/>
    </row>
    <row r="48" spans="1:37" x14ac:dyDescent="0.2">
      <c r="A48" s="171"/>
      <c r="B48" s="11"/>
      <c r="C48" s="11"/>
      <c r="D48" s="11"/>
      <c r="E48" s="11"/>
      <c r="F48" s="11"/>
      <c r="G48" s="11"/>
      <c r="H48" s="11"/>
      <c r="I48" s="11"/>
      <c r="J48" s="172"/>
      <c r="K48" s="197"/>
      <c r="M48" s="11"/>
      <c r="N48" s="65"/>
      <c r="P48" s="172"/>
      <c r="Q48" s="172"/>
      <c r="R48" s="172"/>
      <c r="S48" s="172"/>
      <c r="T48" s="11"/>
      <c r="U48" s="11"/>
      <c r="V48" s="11"/>
      <c r="W48" s="11"/>
      <c r="Y48" s="172"/>
      <c r="Z48" s="172"/>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98</v>
      </c>
      <c r="C50" s="97"/>
      <c r="D50" s="97"/>
      <c r="E50" s="97"/>
      <c r="F50" s="92">
        <f>SUM(F42:F49)</f>
        <v>3582194</v>
      </c>
      <c r="G50" s="92"/>
      <c r="H50" s="92">
        <f>SUM(H42:H49)</f>
        <v>0</v>
      </c>
      <c r="I50" s="92"/>
      <c r="J50" s="200">
        <f>SUM(J42:J49)</f>
        <v>47162.55</v>
      </c>
      <c r="K50" s="177">
        <f>SUM(K42:K49)</f>
        <v>38806.196304894103</v>
      </c>
      <c r="M50" s="92">
        <f>SUM(M42:M49)</f>
        <v>409</v>
      </c>
      <c r="N50" s="92">
        <f>SUM(N42:N49)</f>
        <v>113</v>
      </c>
      <c r="P50" s="196">
        <f>+AVERAGE(P42:P49)</f>
        <v>39.64</v>
      </c>
      <c r="Q50" s="196">
        <f t="shared" ref="Q50:W50" si="6">+AVERAGE(Q42:Q49)</f>
        <v>72.38</v>
      </c>
      <c r="R50" s="196">
        <f t="shared" si="6"/>
        <v>33.79</v>
      </c>
      <c r="S50" s="196">
        <f t="shared" si="6"/>
        <v>72.2</v>
      </c>
      <c r="T50" s="201">
        <f t="shared" si="6"/>
        <v>4783.6499999999996</v>
      </c>
      <c r="U50" s="201">
        <f t="shared" si="6"/>
        <v>0</v>
      </c>
      <c r="V50" s="202">
        <f t="shared" si="6"/>
        <v>3719</v>
      </c>
      <c r="W50" s="201">
        <f t="shared" si="6"/>
        <v>0</v>
      </c>
      <c r="Y50" s="200">
        <f>SUM(Y42:Y49)</f>
        <v>47162.55</v>
      </c>
      <c r="Z50" s="200">
        <f>SUM(Z42:Z49)</f>
        <v>48486.84</v>
      </c>
      <c r="AB50" s="177">
        <f>SUM(AB42:AB49)</f>
        <v>47816.443819552471</v>
      </c>
      <c r="AC50" s="177">
        <f t="shared" ref="AC50:AD50" si="7">SUM(AC42:AC49)</f>
        <v>47980.868852459018</v>
      </c>
      <c r="AD50" s="177">
        <f t="shared" si="7"/>
        <v>47980.868852459018</v>
      </c>
      <c r="AE50" s="4"/>
      <c r="AF50" s="4"/>
    </row>
    <row r="51" spans="1:37" s="4" customFormat="1" x14ac:dyDescent="0.2">
      <c r="A51" s="50"/>
      <c r="M51" s="45"/>
      <c r="P51" s="45"/>
      <c r="Y51" s="45"/>
      <c r="AB51" s="45"/>
      <c r="AH51" s="70"/>
      <c r="AI51" s="70"/>
      <c r="AJ51" s="70"/>
      <c r="AK51" s="70"/>
    </row>
    <row r="52" spans="1:37" ht="51" x14ac:dyDescent="0.2">
      <c r="A52" s="171"/>
      <c r="B52" s="51" t="s">
        <v>119</v>
      </c>
      <c r="C52" s="51" t="s">
        <v>16</v>
      </c>
      <c r="D52" s="51" t="s">
        <v>77</v>
      </c>
      <c r="E52" s="51" t="s">
        <v>17</v>
      </c>
      <c r="F52" s="52" t="s">
        <v>214</v>
      </c>
      <c r="G52" s="52" t="s">
        <v>215</v>
      </c>
      <c r="H52" s="52" t="s">
        <v>214</v>
      </c>
      <c r="I52" s="52" t="s">
        <v>215</v>
      </c>
      <c r="J52" s="52" t="s">
        <v>138</v>
      </c>
      <c r="K52" s="52" t="s">
        <v>139</v>
      </c>
      <c r="L52" s="87"/>
      <c r="M52" s="52" t="str">
        <f>+M19</f>
        <v>Number of Customers: (WATER)</v>
      </c>
      <c r="N52" s="52" t="str">
        <f>+N19</f>
        <v>Number of Customers: (WASTEWATER)</v>
      </c>
      <c r="O52" s="68"/>
      <c r="P52" s="52" t="str">
        <f>+P19</f>
        <v>Average $ Amount Billed to Customer Accounts - (WATER)</v>
      </c>
      <c r="Q52" s="52" t="str">
        <f t="shared" ref="Q52:W52" si="8">+Q19</f>
        <v>Average $ Amount Billed to Customer Accounts - (WASTEWATER)</v>
      </c>
      <c r="R52" s="52" t="str">
        <f t="shared" si="8"/>
        <v>Median $ Amount Billed to Customer Accounts - (WATER)</v>
      </c>
      <c r="S52" s="52" t="str">
        <f t="shared" si="8"/>
        <v>Median $ Amount Billed to Customer Accounts - (WASTEWATER)</v>
      </c>
      <c r="T52" s="52" t="str">
        <f t="shared" si="8"/>
        <v>Average Utility Usage Per Customer Account - (WATER)</v>
      </c>
      <c r="U52" s="52" t="str">
        <f t="shared" si="8"/>
        <v>Average Utility Usage Per Customer Account - (WASTEWATER)</v>
      </c>
      <c r="V52" s="52" t="str">
        <f t="shared" si="8"/>
        <v>Median Utility Usage Per Customer Account - (WATER)</v>
      </c>
      <c r="W52" s="52" t="str">
        <f t="shared" si="8"/>
        <v>Median Utility Usage Per Customer Account - (WASTEWATER)</v>
      </c>
      <c r="X52" s="68"/>
      <c r="Y52" s="52" t="s">
        <v>91</v>
      </c>
      <c r="Z52" s="52" t="s">
        <v>92</v>
      </c>
      <c r="AB52" s="52" t="s">
        <v>109</v>
      </c>
      <c r="AC52" s="52" t="s">
        <v>110</v>
      </c>
      <c r="AD52" s="52" t="s">
        <v>111</v>
      </c>
      <c r="AE52" s="4"/>
      <c r="AF52" s="4"/>
    </row>
    <row r="53" spans="1:37" x14ac:dyDescent="0.2">
      <c r="A53" s="171">
        <v>45566</v>
      </c>
      <c r="B53" s="11"/>
      <c r="C53" s="11" t="s">
        <v>213</v>
      </c>
      <c r="D53" s="11" t="s">
        <v>213</v>
      </c>
      <c r="E53" s="11" t="s">
        <v>212</v>
      </c>
      <c r="F53" s="11">
        <v>106078</v>
      </c>
      <c r="G53" s="11" t="s">
        <v>216</v>
      </c>
      <c r="H53" s="11">
        <v>2000</v>
      </c>
      <c r="I53" s="11" t="s">
        <v>217</v>
      </c>
      <c r="J53" s="172">
        <v>6332.91</v>
      </c>
      <c r="K53" s="197">
        <v>4774.8272852076425</v>
      </c>
      <c r="M53" s="11">
        <v>5</v>
      </c>
      <c r="N53" s="65">
        <v>1</v>
      </c>
      <c r="P53" s="172">
        <v>615.61</v>
      </c>
      <c r="Q53" s="172">
        <v>590.29999999999995</v>
      </c>
      <c r="R53" s="172">
        <v>523.5</v>
      </c>
      <c r="S53" s="172">
        <v>590.29999999999995</v>
      </c>
      <c r="T53" s="161">
        <v>21216.400000000001</v>
      </c>
      <c r="U53" s="161">
        <v>2001</v>
      </c>
      <c r="V53" s="161">
        <v>1243</v>
      </c>
      <c r="W53" s="161">
        <v>2001</v>
      </c>
      <c r="Y53" s="172">
        <v>6332.91</v>
      </c>
      <c r="Z53" s="172">
        <v>6316.47</v>
      </c>
      <c r="AB53" s="197">
        <v>5991.0742306372276</v>
      </c>
      <c r="AC53" s="197">
        <v>6001.1846299050458</v>
      </c>
      <c r="AD53" s="197">
        <v>6001.1846299050458</v>
      </c>
      <c r="AE53" s="4"/>
      <c r="AF53" s="4"/>
    </row>
    <row r="54" spans="1:37" x14ac:dyDescent="0.2">
      <c r="A54" s="171"/>
      <c r="B54" s="11"/>
      <c r="C54" s="11"/>
      <c r="D54" s="11"/>
      <c r="E54" s="11"/>
      <c r="F54" s="11"/>
      <c r="G54" s="11"/>
      <c r="H54" s="11"/>
      <c r="I54" s="11"/>
      <c r="J54" s="172"/>
      <c r="K54" s="197"/>
      <c r="M54" s="11"/>
      <c r="N54" s="65"/>
      <c r="P54" s="172"/>
      <c r="Q54" s="172"/>
      <c r="R54" s="172"/>
      <c r="S54" s="172"/>
      <c r="T54" s="161"/>
      <c r="U54" s="161"/>
      <c r="V54" s="161"/>
      <c r="W54" s="161"/>
      <c r="Y54" s="172"/>
      <c r="Z54" s="172"/>
      <c r="AB54" s="197"/>
      <c r="AC54" s="197"/>
      <c r="AD54" s="197"/>
      <c r="AE54" s="4"/>
      <c r="AF54" s="4"/>
    </row>
    <row r="55" spans="1:37" x14ac:dyDescent="0.2">
      <c r="A55" s="171"/>
      <c r="B55" s="11"/>
      <c r="C55" s="11"/>
      <c r="D55" s="11"/>
      <c r="E55" s="11"/>
      <c r="F55" s="11"/>
      <c r="G55" s="11"/>
      <c r="H55" s="11"/>
      <c r="I55" s="11"/>
      <c r="J55" s="172"/>
      <c r="K55" s="197"/>
      <c r="M55" s="11"/>
      <c r="N55" s="65"/>
      <c r="P55" s="172"/>
      <c r="Q55" s="172"/>
      <c r="R55" s="172"/>
      <c r="S55" s="172"/>
      <c r="T55" s="161"/>
      <c r="U55" s="161"/>
      <c r="V55" s="161"/>
      <c r="W55" s="161"/>
      <c r="Y55" s="172"/>
      <c r="Z55" s="172"/>
      <c r="AB55" s="197"/>
      <c r="AC55" s="197"/>
      <c r="AD55" s="197"/>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SUM(F53:F59)</f>
        <v>106078</v>
      </c>
      <c r="G60" s="92"/>
      <c r="H60" s="199">
        <f>SUM(H53:H59)</f>
        <v>2000</v>
      </c>
      <c r="I60" s="92"/>
      <c r="J60" s="199">
        <f>SUM(J53:J59)</f>
        <v>6332.91</v>
      </c>
      <c r="K60" s="199">
        <f>SUM(K53:K59)</f>
        <v>4774.8272852076425</v>
      </c>
      <c r="M60" s="199">
        <f>SUM(M53:M59)</f>
        <v>5</v>
      </c>
      <c r="N60" s="199">
        <f>SUM(N53:N59)</f>
        <v>1</v>
      </c>
      <c r="P60" s="196">
        <f>+AVERAGE(P53:P59)</f>
        <v>615.61</v>
      </c>
      <c r="Q60" s="196">
        <f t="shared" ref="Q60:W60" si="9">+AVERAGE(Q53:Q59)</f>
        <v>590.29999999999995</v>
      </c>
      <c r="R60" s="196">
        <f t="shared" si="9"/>
        <v>523.5</v>
      </c>
      <c r="S60" s="196">
        <f t="shared" si="9"/>
        <v>590.29999999999995</v>
      </c>
      <c r="T60" s="201">
        <f t="shared" si="9"/>
        <v>21216.400000000001</v>
      </c>
      <c r="U60" s="201">
        <f t="shared" si="9"/>
        <v>2001</v>
      </c>
      <c r="V60" s="201">
        <f t="shared" si="9"/>
        <v>1243</v>
      </c>
      <c r="W60" s="201">
        <f t="shared" si="9"/>
        <v>2001</v>
      </c>
      <c r="Y60" s="200">
        <f>SUM(Y53:Y59)</f>
        <v>6332.91</v>
      </c>
      <c r="Z60" s="200">
        <f>SUM(Z53:Z59)</f>
        <v>6316.47</v>
      </c>
      <c r="AB60" s="199">
        <f>SUM(AB53:AB59)</f>
        <v>5991.0742306372276</v>
      </c>
      <c r="AC60" s="199">
        <f t="shared" ref="AC60" si="10">SUM(AC53:AC59)</f>
        <v>6001.1846299050458</v>
      </c>
      <c r="AD60" s="199">
        <f>SUM(AD53:AD59)</f>
        <v>6001.1846299050458</v>
      </c>
      <c r="AE60" s="4"/>
      <c r="AF60" s="4"/>
    </row>
    <row r="61" spans="1:37" s="4" customFormat="1" x14ac:dyDescent="0.2">
      <c r="A61" s="50"/>
      <c r="M61" s="45"/>
      <c r="P61" s="45"/>
      <c r="Y61" s="45"/>
      <c r="AB61" s="53"/>
      <c r="AC61" s="5"/>
      <c r="AD61" s="5"/>
      <c r="AH61" s="70"/>
      <c r="AI61" s="70"/>
      <c r="AJ61" s="70"/>
      <c r="AK61" s="70"/>
    </row>
    <row r="62" spans="1:37" ht="51" x14ac:dyDescent="0.2">
      <c r="A62" s="204"/>
      <c r="B62" s="51" t="s">
        <v>119</v>
      </c>
      <c r="C62" s="51" t="s">
        <v>16</v>
      </c>
      <c r="D62" s="51" t="s">
        <v>77</v>
      </c>
      <c r="E62" s="51" t="s">
        <v>17</v>
      </c>
      <c r="F62" s="52" t="s">
        <v>214</v>
      </c>
      <c r="G62" s="52" t="s">
        <v>215</v>
      </c>
      <c r="H62" s="52" t="s">
        <v>214</v>
      </c>
      <c r="I62" s="52" t="s">
        <v>215</v>
      </c>
      <c r="J62" s="52" t="s">
        <v>138</v>
      </c>
      <c r="K62" s="52" t="s">
        <v>139</v>
      </c>
      <c r="L62" s="87"/>
      <c r="M62" s="52" t="str">
        <f>+M52</f>
        <v>Number of Customers: (WATER)</v>
      </c>
      <c r="N62" s="67" t="str">
        <f>+N52</f>
        <v>Number of Customers: (WASTEWATER)</v>
      </c>
      <c r="O62" s="68"/>
      <c r="P62" s="52" t="str">
        <f>+P19</f>
        <v>Average $ Amount Billed to Customer Accounts - (WATER)</v>
      </c>
      <c r="Q62" s="52" t="str">
        <f t="shared" ref="Q62:W62" si="11">+Q19</f>
        <v>Average $ Amount Billed to Customer Accounts - (WASTEWATER)</v>
      </c>
      <c r="R62" s="52" t="str">
        <f t="shared" si="11"/>
        <v>Median $ Amount Billed to Customer Accounts - (WATER)</v>
      </c>
      <c r="S62" s="52" t="str">
        <f t="shared" si="11"/>
        <v>Median $ Amount Billed to Customer Accounts - (WASTEWATER)</v>
      </c>
      <c r="T62" s="52" t="str">
        <f t="shared" si="11"/>
        <v>Average Utility Usage Per Customer Account - (WATER)</v>
      </c>
      <c r="U62" s="52" t="str">
        <f t="shared" si="11"/>
        <v>Average Utility Usage Per Customer Account - (WASTEWATER)</v>
      </c>
      <c r="V62" s="52" t="str">
        <f t="shared" si="11"/>
        <v>Median Utility Usage Per Customer Account - (WATER)</v>
      </c>
      <c r="W62" s="52" t="str">
        <f t="shared" si="11"/>
        <v>Median Utility Usage Per Customer Account - (WASTEWATER)</v>
      </c>
      <c r="X62" s="68"/>
      <c r="Y62" s="52" t="s">
        <v>91</v>
      </c>
      <c r="Z62" s="52" t="s">
        <v>92</v>
      </c>
      <c r="AB62" s="52" t="s">
        <v>109</v>
      </c>
      <c r="AC62" s="52" t="s">
        <v>110</v>
      </c>
      <c r="AD62" s="52" t="s">
        <v>111</v>
      </c>
      <c r="AE62" s="4"/>
      <c r="AF62" s="4"/>
    </row>
    <row r="63" spans="1:37" x14ac:dyDescent="0.2">
      <c r="A63" s="171">
        <v>45200</v>
      </c>
      <c r="B63" s="11"/>
      <c r="C63" s="11" t="s">
        <v>213</v>
      </c>
      <c r="D63" s="11" t="s">
        <v>213</v>
      </c>
      <c r="E63" s="11" t="s">
        <v>212</v>
      </c>
      <c r="F63" s="11">
        <v>48057</v>
      </c>
      <c r="G63" s="11" t="s">
        <v>216</v>
      </c>
      <c r="H63" s="11">
        <v>2000</v>
      </c>
      <c r="I63" s="11" t="s">
        <v>217</v>
      </c>
      <c r="J63" s="172">
        <v>5072.97</v>
      </c>
      <c r="K63" s="197">
        <v>3947.2083255049324</v>
      </c>
      <c r="M63" s="11">
        <v>5</v>
      </c>
      <c r="N63" s="65">
        <v>1</v>
      </c>
      <c r="P63" s="172">
        <v>448.83</v>
      </c>
      <c r="Q63" s="172">
        <v>528.44000000000005</v>
      </c>
      <c r="R63" s="172">
        <v>133.25</v>
      </c>
      <c r="S63" s="172">
        <v>528.44000000000005</v>
      </c>
      <c r="T63" s="161">
        <v>9612.4</v>
      </c>
      <c r="U63" s="161">
        <v>2001</v>
      </c>
      <c r="V63" s="161">
        <v>298</v>
      </c>
      <c r="W63" s="161">
        <v>2001</v>
      </c>
      <c r="Y63" s="172">
        <v>5072.97</v>
      </c>
      <c r="Z63" s="172">
        <v>4681.54</v>
      </c>
      <c r="AB63" s="197">
        <v>4799.5322158290282</v>
      </c>
      <c r="AC63" s="197">
        <v>4802.4972228745901</v>
      </c>
      <c r="AD63" s="197">
        <v>4802.4972228745901</v>
      </c>
      <c r="AE63" s="4"/>
      <c r="AF63" s="4"/>
    </row>
    <row r="64" spans="1:37" x14ac:dyDescent="0.2">
      <c r="A64" s="171"/>
      <c r="B64" s="11"/>
      <c r="C64" s="11"/>
      <c r="D64" s="11"/>
      <c r="E64" s="11"/>
      <c r="F64" s="11"/>
      <c r="G64" s="11"/>
      <c r="H64" s="11"/>
      <c r="I64" s="11"/>
      <c r="J64" s="172"/>
      <c r="K64" s="197"/>
      <c r="M64" s="11"/>
      <c r="N64" s="65"/>
      <c r="P64" s="172"/>
      <c r="Q64" s="172"/>
      <c r="R64" s="172"/>
      <c r="S64" s="172"/>
      <c r="T64" s="161"/>
      <c r="U64" s="161"/>
      <c r="V64" s="161"/>
      <c r="W64" s="161"/>
      <c r="Y64" s="172"/>
      <c r="Z64" s="172"/>
      <c r="AB64" s="197"/>
      <c r="AC64" s="197"/>
      <c r="AD64" s="197"/>
      <c r="AE64" s="4"/>
      <c r="AF64" s="4"/>
    </row>
    <row r="65" spans="1:37" x14ac:dyDescent="0.2">
      <c r="A65" s="171"/>
      <c r="B65" s="11"/>
      <c r="C65" s="11"/>
      <c r="D65" s="11"/>
      <c r="E65" s="11"/>
      <c r="F65" s="11"/>
      <c r="G65" s="11"/>
      <c r="H65" s="11"/>
      <c r="I65" s="11"/>
      <c r="J65" s="172"/>
      <c r="K65" s="197"/>
      <c r="M65" s="11"/>
      <c r="N65" s="65"/>
      <c r="P65" s="172"/>
      <c r="Q65" s="172"/>
      <c r="R65" s="172"/>
      <c r="S65" s="172"/>
      <c r="T65" s="161"/>
      <c r="U65" s="161"/>
      <c r="V65" s="161"/>
      <c r="W65" s="161"/>
      <c r="Y65" s="172"/>
      <c r="Z65" s="172"/>
      <c r="AB65" s="197"/>
      <c r="AC65" s="197"/>
      <c r="AD65" s="197"/>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50"/>
      <c r="B70" s="90" t="s">
        <v>98</v>
      </c>
      <c r="C70" s="97"/>
      <c r="D70" s="97"/>
      <c r="E70" s="97"/>
      <c r="F70" s="199">
        <f>SUM(F63:F69)</f>
        <v>48057</v>
      </c>
      <c r="G70" s="92"/>
      <c r="H70" s="199">
        <f>SUM(H63:H69)</f>
        <v>2000</v>
      </c>
      <c r="I70" s="92"/>
      <c r="J70" s="199">
        <f>SUM(J63:J69)</f>
        <v>5072.97</v>
      </c>
      <c r="K70" s="199">
        <f>SUM(K63:K69)</f>
        <v>3947.2083255049324</v>
      </c>
      <c r="M70" s="199">
        <f>SUM(M63:M69)</f>
        <v>5</v>
      </c>
      <c r="N70" s="199">
        <f>SUM(N63:N69)</f>
        <v>1</v>
      </c>
      <c r="P70" s="196">
        <f>+AVERAGE(P63:P69)</f>
        <v>448.83</v>
      </c>
      <c r="Q70" s="196">
        <f t="shared" ref="Q70:W70" si="12">+AVERAGE(Q63:Q69)</f>
        <v>528.44000000000005</v>
      </c>
      <c r="R70" s="196">
        <f t="shared" si="12"/>
        <v>133.25</v>
      </c>
      <c r="S70" s="196">
        <f t="shared" si="12"/>
        <v>528.44000000000005</v>
      </c>
      <c r="T70" s="201">
        <f t="shared" si="12"/>
        <v>9612.4</v>
      </c>
      <c r="U70" s="201">
        <f t="shared" si="12"/>
        <v>2001</v>
      </c>
      <c r="V70" s="201">
        <f t="shared" si="12"/>
        <v>298</v>
      </c>
      <c r="W70" s="201">
        <f t="shared" si="12"/>
        <v>2001</v>
      </c>
      <c r="Y70" s="199">
        <f>SUM(Y63:Y69)</f>
        <v>5072.97</v>
      </c>
      <c r="Z70" s="199">
        <f>SUM(Z63:Z69)</f>
        <v>4681.54</v>
      </c>
      <c r="AB70" s="199">
        <f>SUM(AB63:AB69)</f>
        <v>4799.5322158290282</v>
      </c>
      <c r="AC70" s="199">
        <f>SUM(AC63:AC69)</f>
        <v>4802.4972228745901</v>
      </c>
      <c r="AD70" s="199">
        <f>SUM(AD63:AD69)</f>
        <v>4802.4972228745901</v>
      </c>
      <c r="AE70" s="4"/>
      <c r="AF70" s="4"/>
    </row>
    <row r="71" spans="1:37" s="4" customFormat="1" x14ac:dyDescent="0.2">
      <c r="A71" s="50"/>
      <c r="M71" s="45"/>
      <c r="P71" s="45"/>
      <c r="Y71" s="45"/>
      <c r="AB71" s="53"/>
      <c r="AC71" s="5"/>
      <c r="AD71" s="5"/>
      <c r="AH71" s="70"/>
      <c r="AI71" s="70"/>
      <c r="AJ71" s="70"/>
      <c r="AK71" s="70"/>
    </row>
    <row r="72" spans="1:37" ht="51" x14ac:dyDescent="0.2">
      <c r="A72" s="171"/>
      <c r="B72" s="51" t="s">
        <v>119</v>
      </c>
      <c r="C72" s="51" t="s">
        <v>16</v>
      </c>
      <c r="D72" s="51" t="s">
        <v>77</v>
      </c>
      <c r="E72" s="51" t="s">
        <v>17</v>
      </c>
      <c r="F72" s="52" t="s">
        <v>214</v>
      </c>
      <c r="G72" s="52" t="s">
        <v>215</v>
      </c>
      <c r="H72" s="52" t="s">
        <v>214</v>
      </c>
      <c r="I72" s="52" t="s">
        <v>215</v>
      </c>
      <c r="J72" s="52" t="s">
        <v>138</v>
      </c>
      <c r="K72" s="52" t="s">
        <v>139</v>
      </c>
      <c r="L72" s="87"/>
      <c r="M72" s="52" t="str">
        <f>+M52</f>
        <v>Number of Customers: (WATER)</v>
      </c>
      <c r="N72" s="52" t="str">
        <f>+N52</f>
        <v>Number of Customers: (WASTEWATER)</v>
      </c>
      <c r="O72" s="68"/>
      <c r="P72" s="52" t="str">
        <f>+P19</f>
        <v>Average $ Amount Billed to Customer Accounts - (WATER)</v>
      </c>
      <c r="Q72" s="52" t="str">
        <f t="shared" ref="Q72:W72" si="13">+Q19</f>
        <v>Average $ Amount Billed to Customer Accounts - (WASTEWATER)</v>
      </c>
      <c r="R72" s="52" t="str">
        <f t="shared" si="13"/>
        <v>Median $ Amount Billed to Customer Accounts - (WATER)</v>
      </c>
      <c r="S72" s="52" t="str">
        <f t="shared" si="13"/>
        <v>Median $ Amount Billed to Customer Accounts - (WASTEWATER)</v>
      </c>
      <c r="T72" s="52" t="str">
        <f t="shared" si="13"/>
        <v>Average Utility Usage Per Customer Account - (WATER)</v>
      </c>
      <c r="U72" s="52" t="str">
        <f t="shared" si="13"/>
        <v>Average Utility Usage Per Customer Account - (WASTEWATER)</v>
      </c>
      <c r="V72" s="52" t="str">
        <f t="shared" si="13"/>
        <v>Median Utility Usage Per Customer Account - (WATER)</v>
      </c>
      <c r="W72" s="52" t="str">
        <f t="shared" si="13"/>
        <v>Median Utility Usage Per Customer Account - (WASTEWATER)</v>
      </c>
      <c r="X72" s="68"/>
      <c r="Y72" s="52" t="s">
        <v>91</v>
      </c>
      <c r="Z72" s="52" t="s">
        <v>92</v>
      </c>
      <c r="AB72" s="52" t="s">
        <v>109</v>
      </c>
      <c r="AC72" s="52" t="s">
        <v>110</v>
      </c>
      <c r="AD72" s="52" t="s">
        <v>111</v>
      </c>
      <c r="AE72" s="4"/>
      <c r="AF72" s="4"/>
    </row>
    <row r="73" spans="1:37" x14ac:dyDescent="0.2">
      <c r="A73" s="171">
        <v>43739</v>
      </c>
      <c r="B73" s="11"/>
      <c r="C73" s="11" t="s">
        <v>213</v>
      </c>
      <c r="D73" s="11" t="s">
        <v>213</v>
      </c>
      <c r="E73" s="11" t="s">
        <v>212</v>
      </c>
      <c r="F73" s="11">
        <v>52202</v>
      </c>
      <c r="G73" s="11" t="s">
        <v>216</v>
      </c>
      <c r="H73" s="11">
        <v>0</v>
      </c>
      <c r="I73" s="11" t="s">
        <v>217</v>
      </c>
      <c r="J73" s="172">
        <v>3497.33</v>
      </c>
      <c r="K73" s="197">
        <v>2495.8136951059</v>
      </c>
      <c r="M73" s="11">
        <v>5</v>
      </c>
      <c r="N73" s="65">
        <v>1</v>
      </c>
      <c r="P73" s="172">
        <v>420.96</v>
      </c>
      <c r="Q73" s="172">
        <v>360.99</v>
      </c>
      <c r="R73" s="172">
        <v>167.87</v>
      </c>
      <c r="S73" s="172">
        <v>360.99</v>
      </c>
      <c r="T73" s="161">
        <v>8701.33</v>
      </c>
      <c r="U73" s="161">
        <v>0</v>
      </c>
      <c r="V73" s="161">
        <v>2476</v>
      </c>
      <c r="W73" s="161">
        <v>0</v>
      </c>
      <c r="Y73" s="172">
        <v>3497.33</v>
      </c>
      <c r="Z73" s="172">
        <v>3690.75</v>
      </c>
      <c r="AB73" s="197">
        <v>3075.3061804475296</v>
      </c>
      <c r="AC73" s="197">
        <v>3085.8811475409843</v>
      </c>
      <c r="AD73" s="197">
        <v>3085.8811475409843</v>
      </c>
      <c r="AE73" s="4"/>
      <c r="AF73" s="4"/>
    </row>
    <row r="74" spans="1:37" x14ac:dyDescent="0.2">
      <c r="A74" s="171"/>
      <c r="B74" s="11"/>
      <c r="C74" s="11"/>
      <c r="D74" s="11"/>
      <c r="E74" s="11"/>
      <c r="F74" s="11"/>
      <c r="G74" s="11"/>
      <c r="H74" s="11"/>
      <c r="I74" s="11"/>
      <c r="J74" s="172"/>
      <c r="K74" s="197"/>
      <c r="M74" s="11"/>
      <c r="N74" s="65"/>
      <c r="P74" s="172"/>
      <c r="Q74" s="172"/>
      <c r="R74" s="172"/>
      <c r="S74" s="172"/>
      <c r="T74" s="161"/>
      <c r="U74" s="161"/>
      <c r="V74" s="161"/>
      <c r="W74" s="161"/>
      <c r="Y74" s="172"/>
      <c r="Z74" s="172"/>
      <c r="AB74" s="197"/>
      <c r="AC74" s="197"/>
      <c r="AD74" s="197"/>
      <c r="AE74" s="4"/>
      <c r="AF74" s="4"/>
    </row>
    <row r="75" spans="1:37" x14ac:dyDescent="0.2">
      <c r="A75" s="171"/>
      <c r="B75" s="11"/>
      <c r="C75" s="11"/>
      <c r="D75" s="11"/>
      <c r="E75" s="11"/>
      <c r="F75" s="11"/>
      <c r="G75" s="11"/>
      <c r="H75" s="11"/>
      <c r="I75" s="11"/>
      <c r="J75" s="172"/>
      <c r="K75" s="197"/>
      <c r="M75" s="11"/>
      <c r="N75" s="65"/>
      <c r="P75" s="172"/>
      <c r="Q75" s="172"/>
      <c r="R75" s="172"/>
      <c r="S75" s="172"/>
      <c r="T75" s="161"/>
      <c r="U75" s="161"/>
      <c r="V75" s="161"/>
      <c r="W75" s="161"/>
      <c r="Y75" s="172"/>
      <c r="Z75" s="172"/>
      <c r="AB75" s="197"/>
      <c r="AC75" s="197"/>
      <c r="AD75" s="197"/>
      <c r="AE75" s="4"/>
      <c r="AF75" s="4"/>
    </row>
    <row r="76" spans="1:37" x14ac:dyDescent="0.2">
      <c r="A76" s="171"/>
      <c r="B76" s="11"/>
      <c r="C76" s="11"/>
      <c r="D76" s="11"/>
      <c r="E76" s="11"/>
      <c r="F76" s="11"/>
      <c r="G76" s="11"/>
      <c r="H76" s="11"/>
      <c r="I76" s="11"/>
      <c r="J76" s="172"/>
      <c r="K76" s="197"/>
      <c r="M76" s="11"/>
      <c r="N76" s="65"/>
      <c r="P76" s="172"/>
      <c r="Q76" s="172"/>
      <c r="R76" s="172"/>
      <c r="S76" s="172"/>
      <c r="T76" s="161"/>
      <c r="U76" s="161"/>
      <c r="V76" s="161"/>
      <c r="W76" s="161"/>
      <c r="Y76" s="172"/>
      <c r="Z76" s="172"/>
      <c r="AB76" s="197"/>
      <c r="AC76" s="197"/>
      <c r="AD76" s="197"/>
      <c r="AE76" s="4"/>
      <c r="AF76" s="4"/>
    </row>
    <row r="77" spans="1:37" x14ac:dyDescent="0.2">
      <c r="A77" s="171"/>
      <c r="B77" s="11"/>
      <c r="C77" s="11"/>
      <c r="D77" s="11"/>
      <c r="E77" s="11"/>
      <c r="F77" s="11"/>
      <c r="G77" s="11"/>
      <c r="H77" s="11"/>
      <c r="I77" s="11"/>
      <c r="J77" s="172"/>
      <c r="K77" s="197"/>
      <c r="M77" s="11"/>
      <c r="N77" s="65"/>
      <c r="P77" s="172"/>
      <c r="Q77" s="172"/>
      <c r="R77" s="172"/>
      <c r="S77" s="172"/>
      <c r="T77" s="161"/>
      <c r="U77" s="161"/>
      <c r="V77" s="161"/>
      <c r="W77" s="161"/>
      <c r="Y77" s="172"/>
      <c r="Z77" s="172"/>
      <c r="AB77" s="197"/>
      <c r="AC77" s="197"/>
      <c r="AD77" s="197"/>
      <c r="AE77" s="4"/>
      <c r="AF77" s="4"/>
    </row>
    <row r="78" spans="1:37" x14ac:dyDescent="0.2">
      <c r="A78" s="171"/>
      <c r="B78" s="11"/>
      <c r="C78" s="11"/>
      <c r="D78" s="11"/>
      <c r="E78" s="11"/>
      <c r="F78" s="11"/>
      <c r="G78" s="11"/>
      <c r="H78" s="11"/>
      <c r="I78" s="11"/>
      <c r="J78" s="172"/>
      <c r="K78" s="197"/>
      <c r="M78" s="11"/>
      <c r="N78" s="65"/>
      <c r="P78" s="172"/>
      <c r="Q78" s="172"/>
      <c r="R78" s="172"/>
      <c r="S78" s="172"/>
      <c r="T78" s="161"/>
      <c r="U78" s="161"/>
      <c r="V78" s="161"/>
      <c r="W78" s="161"/>
      <c r="Y78" s="172"/>
      <c r="Z78" s="172"/>
      <c r="AB78" s="197"/>
      <c r="AC78" s="197"/>
      <c r="AD78" s="197"/>
      <c r="AE78" s="4"/>
      <c r="AF78" s="4"/>
    </row>
    <row r="79" spans="1:37" ht="13.5" thickBot="1" x14ac:dyDescent="0.25">
      <c r="A79" s="171"/>
      <c r="B79" s="11"/>
      <c r="C79" s="11"/>
      <c r="D79" s="11"/>
      <c r="E79" s="11"/>
      <c r="F79" s="11"/>
      <c r="G79" s="11"/>
      <c r="H79" s="11"/>
      <c r="I79" s="11"/>
      <c r="J79" s="172"/>
      <c r="K79" s="197"/>
      <c r="M79" s="11"/>
      <c r="N79" s="65"/>
      <c r="P79" s="172"/>
      <c r="Q79" s="172"/>
      <c r="R79" s="172"/>
      <c r="S79" s="172"/>
      <c r="T79" s="161"/>
      <c r="U79" s="161"/>
      <c r="V79" s="161"/>
      <c r="W79" s="161"/>
      <c r="Y79" s="172"/>
      <c r="Z79" s="172"/>
      <c r="AB79" s="11"/>
      <c r="AC79" s="11"/>
      <c r="AD79" s="11"/>
      <c r="AE79" s="4"/>
      <c r="AF79" s="4"/>
    </row>
    <row r="80" spans="1:37" ht="13.5" thickBot="1" x14ac:dyDescent="0.25">
      <c r="A80" s="171"/>
      <c r="B80" s="90" t="s">
        <v>98</v>
      </c>
      <c r="C80" s="97"/>
      <c r="D80" s="97"/>
      <c r="E80" s="97"/>
      <c r="F80" s="199">
        <f>SUM(F73:F79)</f>
        <v>52202</v>
      </c>
      <c r="G80" s="92"/>
      <c r="H80" s="199">
        <f>SUM(H73:H79)</f>
        <v>0</v>
      </c>
      <c r="I80" s="92"/>
      <c r="J80" s="199">
        <f>SUM(J73:J79)</f>
        <v>3497.33</v>
      </c>
      <c r="K80" s="199">
        <f>SUM(K73:K79)</f>
        <v>2495.8136951059</v>
      </c>
      <c r="M80" s="199">
        <f>SUM(M73:M79)</f>
        <v>5</v>
      </c>
      <c r="N80" s="199">
        <f>SUM(N73:N79)</f>
        <v>1</v>
      </c>
      <c r="P80" s="196">
        <f>+AVERAGE(P73:P79)</f>
        <v>420.96</v>
      </c>
      <c r="Q80" s="196">
        <f t="shared" ref="Q80:W80" si="14">+AVERAGE(Q73:Q79)</f>
        <v>360.99</v>
      </c>
      <c r="R80" s="196">
        <f t="shared" si="14"/>
        <v>167.87</v>
      </c>
      <c r="S80" s="196">
        <f t="shared" si="14"/>
        <v>360.99</v>
      </c>
      <c r="T80" s="201">
        <f t="shared" si="14"/>
        <v>8701.33</v>
      </c>
      <c r="U80" s="201">
        <f t="shared" si="14"/>
        <v>0</v>
      </c>
      <c r="V80" s="201">
        <f t="shared" si="14"/>
        <v>2476</v>
      </c>
      <c r="W80" s="201">
        <f t="shared" si="14"/>
        <v>0</v>
      </c>
      <c r="Y80" s="199">
        <f>SUM(Y73:Y79)</f>
        <v>3497.33</v>
      </c>
      <c r="Z80" s="199">
        <f>SUM(Z73:Z79)</f>
        <v>3690.75</v>
      </c>
      <c r="AB80" s="199">
        <f>SUM(AB73:AB79)</f>
        <v>3075.3061804475296</v>
      </c>
      <c r="AC80" s="199">
        <f>SUM(AC73:AC79)</f>
        <v>3085.8811475409843</v>
      </c>
      <c r="AD80" s="199">
        <f>SUM(AD73:AD79)</f>
        <v>3085.8811475409843</v>
      </c>
      <c r="AE80" s="4"/>
      <c r="AF80" s="4"/>
    </row>
    <row r="81" spans="1:37" s="4" customFormat="1" x14ac:dyDescent="0.2">
      <c r="A81" s="50"/>
      <c r="AB81" s="5"/>
      <c r="AC81" s="5"/>
      <c r="AD81" s="5"/>
      <c r="AH81" s="70"/>
      <c r="AI81" s="70"/>
      <c r="AJ81" s="70"/>
      <c r="AK81" s="70"/>
    </row>
    <row r="82" spans="1:37" s="4" customFormat="1" x14ac:dyDescent="0.2">
      <c r="M82" s="45"/>
      <c r="P82" s="45"/>
      <c r="Y82" s="45"/>
      <c r="AB82" s="45"/>
      <c r="AH82" s="70"/>
      <c r="AI82" s="70"/>
      <c r="AJ82" s="70"/>
      <c r="AK82" s="70"/>
    </row>
    <row r="83" spans="1:37" s="4" customFormat="1" x14ac:dyDescent="0.2">
      <c r="M83" s="45"/>
      <c r="P83" s="45"/>
      <c r="Y83" s="45"/>
      <c r="AB83" s="45"/>
      <c r="AH83" s="70"/>
      <c r="AI83" s="70"/>
      <c r="AJ83" s="70"/>
      <c r="AK83" s="70"/>
    </row>
    <row r="84" spans="1:37" s="4" customFormat="1" x14ac:dyDescent="0.2">
      <c r="M84" s="45"/>
      <c r="P84" s="45"/>
      <c r="Y84" s="45"/>
      <c r="AB84" s="45"/>
      <c r="AH84" s="70"/>
      <c r="AI84" s="70"/>
      <c r="AJ84" s="70"/>
      <c r="AK84" s="70"/>
    </row>
    <row r="85" spans="1:37" s="4" customFormat="1" x14ac:dyDescent="0.2">
      <c r="M85" s="45"/>
      <c r="P85" s="45"/>
      <c r="Y85" s="45"/>
      <c r="AB85" s="45"/>
      <c r="AH85" s="70"/>
      <c r="AI85" s="70"/>
      <c r="AJ85" s="70"/>
      <c r="AK8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zoomScale="85" zoomScaleNormal="85" zoomScaleSheetLayoutView="85" zoomScalePageLayoutView="40" workbookViewId="0">
      <selection activeCell="A71" sqref="A71:XFD7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43" t="s">
        <v>14</v>
      </c>
      <c r="L2" s="244"/>
      <c r="M2" s="9"/>
      <c r="N2" s="9"/>
      <c r="O2" s="243" t="s">
        <v>74</v>
      </c>
      <c r="P2" s="255"/>
      <c r="Q2" s="244"/>
      <c r="R2" s="9"/>
      <c r="S2" s="9"/>
      <c r="T2" s="9"/>
    </row>
    <row r="3" spans="1:20" x14ac:dyDescent="0.25">
      <c r="A3" s="121" t="s">
        <v>9</v>
      </c>
      <c r="B3" s="47"/>
      <c r="C3" s="47"/>
      <c r="D3" s="122"/>
      <c r="E3" s="4"/>
      <c r="F3" s="4"/>
      <c r="G3" s="4"/>
      <c r="H3" s="9"/>
      <c r="I3" s="4"/>
      <c r="K3" s="245"/>
      <c r="L3" s="246"/>
      <c r="M3" s="9"/>
      <c r="N3" s="9"/>
      <c r="O3" s="245"/>
      <c r="P3" s="256"/>
      <c r="Q3" s="246"/>
      <c r="R3" s="9"/>
      <c r="S3" s="9"/>
      <c r="T3" s="9"/>
    </row>
    <row r="4" spans="1:20" x14ac:dyDescent="0.25">
      <c r="A4" s="123" t="s">
        <v>10</v>
      </c>
      <c r="B4" s="48"/>
      <c r="C4" s="48"/>
      <c r="D4" s="124"/>
      <c r="E4" s="4"/>
      <c r="F4" s="4"/>
      <c r="G4" s="4"/>
      <c r="H4" s="9"/>
      <c r="I4" s="4"/>
      <c r="K4" s="245"/>
      <c r="L4" s="246"/>
      <c r="M4" s="9"/>
      <c r="N4" s="9"/>
      <c r="O4" s="245"/>
      <c r="P4" s="256"/>
      <c r="Q4" s="246"/>
      <c r="R4" s="9"/>
      <c r="S4" s="9"/>
      <c r="T4" s="9"/>
    </row>
    <row r="5" spans="1:20" ht="15.75" thickBot="1" x14ac:dyDescent="0.3">
      <c r="A5" s="123" t="s">
        <v>11</v>
      </c>
      <c r="B5" s="48"/>
      <c r="C5" s="48"/>
      <c r="D5" s="124"/>
      <c r="E5" s="4"/>
      <c r="F5" s="48"/>
      <c r="G5" s="4"/>
      <c r="H5" s="9"/>
      <c r="I5" s="4"/>
      <c r="K5" s="247"/>
      <c r="L5" s="248"/>
      <c r="M5" s="9"/>
      <c r="N5" s="9"/>
      <c r="O5" s="245"/>
      <c r="P5" s="256"/>
      <c r="Q5" s="246"/>
      <c r="R5" s="9"/>
      <c r="S5" s="9"/>
      <c r="T5" s="9"/>
    </row>
    <row r="6" spans="1:20" ht="15.75" thickBot="1" x14ac:dyDescent="0.3">
      <c r="A6" s="123" t="s">
        <v>12</v>
      </c>
      <c r="B6" s="48"/>
      <c r="C6" s="48"/>
      <c r="D6" s="124"/>
      <c r="E6" s="4"/>
      <c r="F6" s="48"/>
      <c r="G6" s="4"/>
      <c r="H6" s="9"/>
      <c r="I6" s="9"/>
      <c r="J6" s="9"/>
      <c r="L6" s="9"/>
      <c r="M6" s="9"/>
      <c r="N6" s="9"/>
      <c r="O6" s="247"/>
      <c r="P6" s="257"/>
      <c r="Q6" s="248"/>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49" t="s">
        <v>129</v>
      </c>
      <c r="P16" s="250"/>
      <c r="Q16" s="250"/>
      <c r="R16" s="251"/>
    </row>
    <row r="17" spans="1:16384" s="5" customFormat="1" ht="12.75" x14ac:dyDescent="0.2">
      <c r="A17" s="171">
        <v>45566</v>
      </c>
      <c r="B17" s="11"/>
      <c r="C17" s="11" t="s">
        <v>213</v>
      </c>
      <c r="D17" s="11" t="s">
        <v>213</v>
      </c>
      <c r="E17" s="65" t="s">
        <v>212</v>
      </c>
      <c r="F17" s="11">
        <v>177</v>
      </c>
      <c r="G17" s="11">
        <v>6</v>
      </c>
      <c r="H17" s="11">
        <v>6</v>
      </c>
      <c r="I17" s="11">
        <v>11.5</v>
      </c>
      <c r="J17" s="4"/>
      <c r="K17" s="11"/>
      <c r="L17" s="11"/>
      <c r="M17" s="11"/>
      <c r="N17" s="4"/>
      <c r="O17" s="236">
        <v>84</v>
      </c>
      <c r="P17" s="237"/>
      <c r="Q17" s="237"/>
      <c r="R17" s="238"/>
      <c r="S17" s="4"/>
      <c r="T17" s="4"/>
      <c r="U17" s="4"/>
      <c r="V17" s="4"/>
    </row>
    <row r="18" spans="1:16384" s="5" customFormat="1" ht="12.75" x14ac:dyDescent="0.2">
      <c r="A18" s="171"/>
      <c r="B18" s="11"/>
      <c r="C18" s="11"/>
      <c r="D18" s="11"/>
      <c r="E18" s="65"/>
      <c r="F18" s="11"/>
      <c r="H18" s="11"/>
      <c r="I18" s="11"/>
      <c r="J18" s="4"/>
      <c r="K18" s="11"/>
      <c r="L18" s="11"/>
      <c r="M18" s="11"/>
      <c r="N18" s="4"/>
      <c r="O18" s="236"/>
      <c r="P18" s="237"/>
      <c r="Q18" s="237"/>
      <c r="R18" s="238"/>
      <c r="S18" s="4"/>
      <c r="T18" s="4"/>
      <c r="U18" s="4"/>
      <c r="V18" s="4"/>
    </row>
    <row r="19" spans="1:16384" s="5" customFormat="1" ht="13.5" thickBot="1" x14ac:dyDescent="0.25">
      <c r="A19" s="171"/>
      <c r="B19" s="11"/>
      <c r="C19" s="11"/>
      <c r="D19" s="11"/>
      <c r="E19" s="65"/>
      <c r="F19" s="11"/>
      <c r="G19" s="11"/>
      <c r="H19" s="11"/>
      <c r="I19" s="11"/>
      <c r="J19" s="4"/>
      <c r="K19" s="11"/>
      <c r="L19" s="11"/>
      <c r="M19" s="11"/>
      <c r="N19" s="4"/>
      <c r="O19" s="252"/>
      <c r="P19" s="253"/>
      <c r="Q19" s="253"/>
      <c r="R19" s="254"/>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36"/>
      <c r="P20" s="237"/>
      <c r="Q20" s="237"/>
      <c r="R20" s="238"/>
      <c r="S20" s="4"/>
      <c r="T20" s="4"/>
      <c r="U20" s="4"/>
      <c r="V20" s="4"/>
    </row>
    <row r="21" spans="1:16384" s="5" customFormat="1" ht="12.75" x14ac:dyDescent="0.2">
      <c r="A21" s="171"/>
      <c r="B21" s="11"/>
      <c r="C21" s="11"/>
      <c r="D21" s="11"/>
      <c r="E21" s="65"/>
      <c r="F21" s="11"/>
      <c r="G21" s="11"/>
      <c r="H21" s="11"/>
      <c r="I21" s="11"/>
      <c r="J21" s="4"/>
      <c r="K21" s="11"/>
      <c r="L21" s="11"/>
      <c r="M21" s="11"/>
      <c r="N21" s="4"/>
      <c r="O21" s="236"/>
      <c r="P21" s="237"/>
      <c r="Q21" s="237"/>
      <c r="R21" s="238"/>
      <c r="S21" s="4"/>
      <c r="T21" s="4"/>
      <c r="U21" s="4"/>
      <c r="V21" s="4"/>
    </row>
    <row r="22" spans="1:16384" s="5" customFormat="1" ht="12.75" x14ac:dyDescent="0.2">
      <c r="A22" s="171"/>
      <c r="B22" s="11"/>
      <c r="C22" s="11"/>
      <c r="D22" s="11"/>
      <c r="E22" s="65"/>
      <c r="F22" s="11"/>
      <c r="G22" s="11"/>
      <c r="H22" s="11"/>
      <c r="I22" s="11"/>
      <c r="J22" s="4"/>
      <c r="K22" s="11"/>
      <c r="L22" s="11"/>
      <c r="M22" s="11"/>
      <c r="N22" s="4"/>
      <c r="O22" s="236"/>
      <c r="P22" s="237"/>
      <c r="Q22" s="237"/>
      <c r="R22" s="238"/>
      <c r="S22" s="4"/>
      <c r="T22" s="4"/>
      <c r="U22" s="4"/>
      <c r="V22" s="4"/>
    </row>
    <row r="23" spans="1:16384" s="5" customFormat="1" ht="12.75" x14ac:dyDescent="0.2">
      <c r="A23" s="171"/>
      <c r="B23" s="11"/>
      <c r="C23" s="11"/>
      <c r="D23" s="11"/>
      <c r="E23" s="65"/>
      <c r="F23" s="11"/>
      <c r="G23" s="11"/>
      <c r="H23" s="11"/>
      <c r="I23" s="11"/>
      <c r="J23" s="4"/>
      <c r="K23" s="11"/>
      <c r="L23" s="11"/>
      <c r="M23" s="11"/>
      <c r="N23" s="4"/>
      <c r="O23" s="236"/>
      <c r="P23" s="237"/>
      <c r="Q23" s="237"/>
      <c r="R23" s="238"/>
      <c r="S23" s="4"/>
      <c r="T23" s="4"/>
      <c r="U23" s="4"/>
      <c r="V23" s="4"/>
    </row>
    <row r="24" spans="1:16384" s="5" customFormat="1" ht="13.5" thickBot="1" x14ac:dyDescent="0.25">
      <c r="A24" s="50"/>
      <c r="B24" s="89"/>
      <c r="C24" s="89"/>
      <c r="D24" s="89"/>
      <c r="E24" s="89"/>
      <c r="F24" s="89"/>
      <c r="G24" s="89"/>
      <c r="H24" s="89"/>
      <c r="I24" s="89"/>
      <c r="J24" s="4"/>
      <c r="K24" s="89"/>
      <c r="L24" s="89"/>
      <c r="M24" s="89"/>
      <c r="N24" s="4"/>
      <c r="O24" s="258"/>
      <c r="P24" s="259"/>
      <c r="Q24" s="259"/>
      <c r="R24" s="260"/>
      <c r="S24" s="4"/>
      <c r="T24" s="4"/>
      <c r="U24" s="4"/>
      <c r="V24" s="4"/>
    </row>
    <row r="25" spans="1:16384" s="5" customFormat="1" ht="13.5" thickBot="1" x14ac:dyDescent="0.25">
      <c r="A25" s="50"/>
      <c r="B25" s="90" t="s">
        <v>98</v>
      </c>
      <c r="C25" s="91"/>
      <c r="D25" s="91"/>
      <c r="E25" s="91"/>
      <c r="F25" s="92">
        <f>SUM(F17:F24)</f>
        <v>177</v>
      </c>
      <c r="G25" s="92">
        <f>SUM(G17:G24)</f>
        <v>6</v>
      </c>
      <c r="H25" s="92">
        <f>SUM(H17:H24)</f>
        <v>6</v>
      </c>
      <c r="I25" s="96">
        <f>+AVERAGE(I17:I24)</f>
        <v>11.5</v>
      </c>
      <c r="J25" s="4"/>
      <c r="K25" s="94"/>
      <c r="L25" s="92"/>
      <c r="M25" s="93"/>
      <c r="N25" s="4"/>
      <c r="O25" s="261">
        <f>SUM(O17:R24)</f>
        <v>84</v>
      </c>
      <c r="P25" s="262"/>
      <c r="Q25" s="262"/>
      <c r="R25" s="263"/>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40" t="s">
        <v>129</v>
      </c>
      <c r="P27" s="241"/>
      <c r="Q27" s="241"/>
      <c r="R27" s="242"/>
      <c r="U27" s="4"/>
      <c r="V27" s="4"/>
    </row>
    <row r="28" spans="1:16384" s="5" customFormat="1" ht="12.75" x14ac:dyDescent="0.2">
      <c r="A28" s="171">
        <v>45200</v>
      </c>
      <c r="B28" s="11"/>
      <c r="C28" s="11" t="s">
        <v>213</v>
      </c>
      <c r="D28" s="11" t="s">
        <v>213</v>
      </c>
      <c r="E28" s="65" t="s">
        <v>212</v>
      </c>
      <c r="F28" s="11">
        <v>157</v>
      </c>
      <c r="G28" s="11">
        <v>5</v>
      </c>
      <c r="H28" s="11">
        <v>4</v>
      </c>
      <c r="I28" s="11">
        <v>4.25</v>
      </c>
      <c r="J28" s="4"/>
      <c r="K28" s="11"/>
      <c r="L28" s="11"/>
      <c r="M28" s="11"/>
      <c r="N28" s="4"/>
      <c r="O28" s="236">
        <v>80</v>
      </c>
      <c r="P28" s="237"/>
      <c r="Q28" s="237"/>
      <c r="R28" s="238"/>
      <c r="S28" s="4"/>
      <c r="T28" s="4"/>
      <c r="U28" s="4"/>
      <c r="V28" s="4"/>
    </row>
    <row r="29" spans="1:16384" s="5" customFormat="1" ht="12.75" x14ac:dyDescent="0.2">
      <c r="A29" s="171"/>
      <c r="B29" s="11"/>
      <c r="C29" s="11"/>
      <c r="D29" s="11"/>
      <c r="E29" s="65"/>
      <c r="F29" s="11"/>
      <c r="G29" s="11"/>
      <c r="H29" s="11"/>
      <c r="I29" s="11"/>
      <c r="J29" s="4"/>
      <c r="K29" s="11"/>
      <c r="L29" s="11"/>
      <c r="M29" s="11"/>
      <c r="N29" s="4"/>
      <c r="O29" s="236"/>
      <c r="P29" s="237"/>
      <c r="Q29" s="237"/>
      <c r="R29" s="238"/>
      <c r="S29" s="4"/>
      <c r="T29" s="4"/>
      <c r="U29" s="4"/>
      <c r="V29" s="4"/>
    </row>
    <row r="30" spans="1:16384" s="5" customFormat="1" ht="12.75" x14ac:dyDescent="0.2">
      <c r="A30" s="171"/>
      <c r="B30" s="11"/>
      <c r="C30" s="11"/>
      <c r="D30" s="11"/>
      <c r="E30" s="65"/>
      <c r="F30" s="11"/>
      <c r="G30" s="11"/>
      <c r="H30" s="11"/>
      <c r="I30" s="11"/>
      <c r="J30" s="4"/>
      <c r="K30" s="11"/>
      <c r="L30" s="11"/>
      <c r="M30" s="11"/>
      <c r="N30" s="4"/>
      <c r="O30" s="236"/>
      <c r="P30" s="237"/>
      <c r="Q30" s="237"/>
      <c r="R30" s="238"/>
      <c r="S30" s="4"/>
      <c r="T30" s="4"/>
      <c r="U30" s="4"/>
      <c r="V30" s="4"/>
    </row>
    <row r="31" spans="1:16384" x14ac:dyDescent="0.25">
      <c r="A31" s="204"/>
      <c r="B31" s="11"/>
      <c r="C31" s="11"/>
      <c r="D31" s="11"/>
      <c r="E31" s="65"/>
      <c r="F31" s="11"/>
      <c r="G31" s="11"/>
      <c r="H31" s="11"/>
      <c r="I31" s="11"/>
      <c r="K31" s="11"/>
      <c r="L31" s="11"/>
      <c r="M31" s="11"/>
      <c r="O31" s="236"/>
      <c r="P31" s="237"/>
      <c r="Q31" s="237"/>
      <c r="R31" s="238"/>
      <c r="S31" s="239"/>
      <c r="T31" s="239"/>
      <c r="U31" s="239"/>
      <c r="V31" s="239"/>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x14ac:dyDescent="0.25">
      <c r="A32" s="171"/>
      <c r="B32" s="11"/>
      <c r="C32" s="11"/>
      <c r="D32" s="11"/>
      <c r="E32" s="65"/>
      <c r="F32" s="11"/>
      <c r="G32" s="11"/>
      <c r="H32" s="11"/>
      <c r="I32" s="11"/>
      <c r="K32" s="11"/>
      <c r="L32" s="11"/>
      <c r="M32" s="11"/>
      <c r="O32" s="236"/>
      <c r="P32" s="237"/>
      <c r="Q32" s="237"/>
      <c r="R32" s="238"/>
      <c r="S32" s="239"/>
      <c r="T32" s="239"/>
      <c r="U32" s="239"/>
      <c r="V32" s="239"/>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x14ac:dyDescent="0.25">
      <c r="A33" s="171"/>
      <c r="B33" s="11"/>
      <c r="C33" s="11"/>
      <c r="D33" s="11"/>
      <c r="E33" s="65"/>
      <c r="F33" s="11"/>
      <c r="G33" s="11"/>
      <c r="H33" s="11"/>
      <c r="I33" s="11"/>
      <c r="K33" s="11"/>
      <c r="L33" s="11"/>
      <c r="M33" s="11"/>
      <c r="O33" s="236"/>
      <c r="P33" s="237"/>
      <c r="Q33" s="237"/>
      <c r="R33" s="238"/>
      <c r="S33" s="239"/>
      <c r="T33" s="239"/>
      <c r="U33" s="239"/>
      <c r="V33" s="239"/>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x14ac:dyDescent="0.25">
      <c r="A34" s="171"/>
      <c r="B34" s="11"/>
      <c r="C34" s="11"/>
      <c r="D34" s="11"/>
      <c r="E34" s="65"/>
      <c r="F34" s="11"/>
      <c r="G34" s="11"/>
      <c r="H34" s="11"/>
      <c r="I34" s="11"/>
      <c r="K34" s="11"/>
      <c r="L34" s="11"/>
      <c r="M34" s="11"/>
      <c r="O34" s="236"/>
      <c r="P34" s="237"/>
      <c r="Q34" s="237"/>
      <c r="R34" s="238"/>
      <c r="S34" s="239"/>
      <c r="T34" s="239"/>
      <c r="U34" s="239"/>
      <c r="V34" s="239"/>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ht="15.75" thickBot="1" x14ac:dyDescent="0.3">
      <c r="A35" s="50"/>
      <c r="B35" s="89"/>
      <c r="C35" s="89"/>
      <c r="D35" s="89"/>
      <c r="E35" s="89"/>
      <c r="F35" s="89"/>
      <c r="G35" s="89"/>
      <c r="H35" s="89"/>
      <c r="I35" s="89"/>
      <c r="K35" s="89"/>
      <c r="L35" s="89"/>
      <c r="M35" s="89"/>
      <c r="O35" s="252"/>
      <c r="P35" s="253"/>
      <c r="Q35" s="253"/>
      <c r="R35" s="254"/>
      <c r="S35" s="239"/>
      <c r="T35" s="239"/>
      <c r="U35" s="239"/>
      <c r="V35" s="239"/>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ht="15.75" thickBot="1" x14ac:dyDescent="0.3">
      <c r="A36" s="50"/>
      <c r="B36" s="90" t="s">
        <v>98</v>
      </c>
      <c r="C36" s="91"/>
      <c r="D36" s="91"/>
      <c r="E36" s="91"/>
      <c r="F36" s="92">
        <f t="shared" ref="F36:G36" si="0">SUM(F28:F35)</f>
        <v>157</v>
      </c>
      <c r="G36" s="92">
        <f t="shared" si="0"/>
        <v>5</v>
      </c>
      <c r="H36" s="92">
        <f>SUM(H28:H35)</f>
        <v>4</v>
      </c>
      <c r="I36" s="96">
        <f>+AVERAGE(I28:I35)</f>
        <v>4.25</v>
      </c>
      <c r="K36" s="92"/>
      <c r="L36" s="92"/>
      <c r="M36" s="92"/>
      <c r="O36" s="261">
        <f>SUM(O28:R35)</f>
        <v>80</v>
      </c>
      <c r="P36" s="262"/>
      <c r="Q36" s="262"/>
      <c r="R36" s="263"/>
      <c r="S36" s="239"/>
      <c r="T36" s="239"/>
      <c r="U36" s="239"/>
      <c r="V36" s="239"/>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40" t="s">
        <v>129</v>
      </c>
      <c r="P38" s="241"/>
      <c r="Q38" s="241"/>
      <c r="R38" s="242"/>
      <c r="U38" s="4"/>
      <c r="V38" s="4"/>
    </row>
    <row r="39" spans="1:16384" customFormat="1" x14ac:dyDescent="0.25">
      <c r="A39" s="171">
        <v>43739</v>
      </c>
      <c r="B39" s="11"/>
      <c r="C39" s="11" t="s">
        <v>213</v>
      </c>
      <c r="D39" s="11" t="s">
        <v>213</v>
      </c>
      <c r="E39" s="65" t="s">
        <v>212</v>
      </c>
      <c r="F39" s="11">
        <v>19</v>
      </c>
      <c r="G39" s="11">
        <v>7</v>
      </c>
      <c r="H39" s="11">
        <v>4</v>
      </c>
      <c r="I39" s="11">
        <v>4</v>
      </c>
      <c r="J39" s="4"/>
      <c r="K39" s="11"/>
      <c r="L39" s="11"/>
      <c r="M39" s="11"/>
      <c r="N39" s="4"/>
      <c r="O39" s="236">
        <v>43</v>
      </c>
      <c r="P39" s="237"/>
      <c r="Q39" s="237"/>
      <c r="R39" s="238"/>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71"/>
      <c r="B40" s="11"/>
      <c r="C40" s="11"/>
      <c r="D40" s="11"/>
      <c r="E40" s="65"/>
      <c r="F40" s="11"/>
      <c r="G40" s="11"/>
      <c r="H40" s="11"/>
      <c r="I40" s="11"/>
      <c r="J40" s="4"/>
      <c r="K40" s="11"/>
      <c r="L40" s="11"/>
      <c r="M40" s="11"/>
      <c r="N40" s="4"/>
      <c r="O40" s="236"/>
      <c r="P40" s="237"/>
      <c r="Q40" s="237"/>
      <c r="R40" s="23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71"/>
      <c r="B41" s="11"/>
      <c r="C41" s="11"/>
      <c r="D41" s="11"/>
      <c r="E41" s="65"/>
      <c r="F41" s="11"/>
      <c r="G41" s="11"/>
      <c r="H41" s="11"/>
      <c r="I41" s="11"/>
      <c r="J41" s="4"/>
      <c r="K41" s="11"/>
      <c r="L41" s="11"/>
      <c r="M41" s="11"/>
      <c r="N41" s="4"/>
      <c r="O41" s="236"/>
      <c r="P41" s="237"/>
      <c r="Q41" s="237"/>
      <c r="R41" s="2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x14ac:dyDescent="0.25">
      <c r="A42" s="171"/>
      <c r="B42" s="11"/>
      <c r="C42" s="11"/>
      <c r="D42" s="11"/>
      <c r="E42" s="65"/>
      <c r="F42" s="11"/>
      <c r="G42" s="11"/>
      <c r="H42" s="11"/>
      <c r="I42" s="11"/>
      <c r="K42" s="11"/>
      <c r="L42" s="11"/>
      <c r="M42" s="11"/>
      <c r="O42" s="236"/>
      <c r="P42" s="237"/>
      <c r="Q42" s="237"/>
      <c r="R42" s="238"/>
      <c r="U42" s="4"/>
      <c r="V42" s="4"/>
    </row>
    <row r="43" spans="1:16384" x14ac:dyDescent="0.25">
      <c r="A43" s="171"/>
      <c r="B43" s="11"/>
      <c r="C43" s="11"/>
      <c r="D43" s="11"/>
      <c r="E43" s="65"/>
      <c r="F43" s="11"/>
      <c r="G43" s="11"/>
      <c r="H43" s="11"/>
      <c r="I43" s="11"/>
      <c r="K43" s="11"/>
      <c r="L43" s="11"/>
      <c r="M43" s="11"/>
      <c r="O43" s="236"/>
      <c r="P43" s="237"/>
      <c r="Q43" s="237"/>
      <c r="R43" s="238"/>
      <c r="U43" s="4"/>
      <c r="V43" s="4"/>
    </row>
    <row r="44" spans="1:16384" x14ac:dyDescent="0.25">
      <c r="A44" s="171"/>
      <c r="B44" s="11"/>
      <c r="C44" s="11"/>
      <c r="D44" s="11"/>
      <c r="E44" s="65"/>
      <c r="F44" s="11"/>
      <c r="G44" s="11"/>
      <c r="H44" s="11"/>
      <c r="I44" s="11"/>
      <c r="K44" s="11"/>
      <c r="L44" s="11"/>
      <c r="M44" s="11"/>
      <c r="O44" s="236"/>
      <c r="P44" s="237"/>
      <c r="Q44" s="237"/>
      <c r="R44" s="238"/>
      <c r="U44" s="4"/>
      <c r="V44" s="4"/>
    </row>
    <row r="45" spans="1:16384" x14ac:dyDescent="0.25">
      <c r="A45" s="171"/>
      <c r="B45" s="11"/>
      <c r="C45" s="11"/>
      <c r="D45" s="11"/>
      <c r="E45" s="65"/>
      <c r="F45" s="11"/>
      <c r="G45" s="11"/>
      <c r="H45" s="11"/>
      <c r="I45" s="11"/>
      <c r="K45" s="11"/>
      <c r="L45" s="11"/>
      <c r="M45" s="11"/>
      <c r="O45" s="236"/>
      <c r="P45" s="237"/>
      <c r="Q45" s="237"/>
      <c r="R45" s="238"/>
      <c r="U45" s="4"/>
      <c r="V45" s="4"/>
    </row>
    <row r="46" spans="1:16384" ht="15.75" thickBot="1" x14ac:dyDescent="0.3">
      <c r="A46" s="50"/>
      <c r="B46" s="89"/>
      <c r="C46" s="89"/>
      <c r="D46" s="89"/>
      <c r="E46" s="89"/>
      <c r="F46" s="89"/>
      <c r="G46" s="89"/>
      <c r="H46" s="89"/>
      <c r="I46" s="89"/>
      <c r="K46" s="89"/>
      <c r="L46" s="89"/>
      <c r="M46" s="89"/>
      <c r="O46" s="252"/>
      <c r="P46" s="253"/>
      <c r="Q46" s="253"/>
      <c r="R46" s="254"/>
      <c r="U46" s="4"/>
      <c r="V46" s="4"/>
    </row>
    <row r="47" spans="1:16384" ht="15.75" thickBot="1" x14ac:dyDescent="0.3">
      <c r="A47" s="50"/>
      <c r="B47" s="90" t="s">
        <v>98</v>
      </c>
      <c r="C47" s="91"/>
      <c r="D47" s="91"/>
      <c r="E47" s="91"/>
      <c r="F47" s="92">
        <f>SUM(F39:F46)</f>
        <v>19</v>
      </c>
      <c r="G47" s="92">
        <f t="shared" ref="G47:H47" si="1">SUM(G39:G46)</f>
        <v>7</v>
      </c>
      <c r="H47" s="92">
        <f t="shared" si="1"/>
        <v>4</v>
      </c>
      <c r="I47" s="96">
        <f>+AVERAGE(I39:I46)</f>
        <v>4</v>
      </c>
      <c r="K47" s="92"/>
      <c r="L47" s="92"/>
      <c r="M47" s="92"/>
      <c r="O47" s="261">
        <f>SUM(O39:R46)</f>
        <v>43</v>
      </c>
      <c r="P47" s="262"/>
      <c r="Q47" s="262"/>
      <c r="R47" s="263"/>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70" t="s">
        <v>129</v>
      </c>
      <c r="P49" s="271"/>
      <c r="Q49" s="271"/>
      <c r="R49" s="271"/>
      <c r="U49" s="4"/>
      <c r="V49" s="4"/>
    </row>
    <row r="50" spans="1:22" x14ac:dyDescent="0.25">
      <c r="A50" s="171">
        <v>45566</v>
      </c>
      <c r="B50" s="89"/>
      <c r="C50" s="11" t="s">
        <v>213</v>
      </c>
      <c r="D50" s="11" t="s">
        <v>213</v>
      </c>
      <c r="E50" s="65" t="s">
        <v>212</v>
      </c>
      <c r="F50" s="89">
        <v>5</v>
      </c>
      <c r="G50" s="11">
        <v>0</v>
      </c>
      <c r="H50" s="11">
        <v>0</v>
      </c>
      <c r="I50" s="11">
        <v>0</v>
      </c>
      <c r="K50" s="89"/>
      <c r="L50" s="89"/>
      <c r="M50" s="89"/>
      <c r="O50" s="236">
        <v>1</v>
      </c>
      <c r="P50" s="237"/>
      <c r="Q50" s="237"/>
      <c r="R50" s="238"/>
      <c r="U50" s="4"/>
      <c r="V50" s="4"/>
    </row>
    <row r="51" spans="1:22" x14ac:dyDescent="0.25">
      <c r="A51" s="171"/>
      <c r="B51" s="89"/>
      <c r="C51" s="11"/>
      <c r="D51" s="11"/>
      <c r="E51" s="65"/>
      <c r="F51" s="89"/>
      <c r="G51" s="11"/>
      <c r="H51" s="11"/>
      <c r="I51" s="11"/>
      <c r="K51" s="89"/>
      <c r="L51" s="89"/>
      <c r="M51" s="89"/>
      <c r="O51" s="236"/>
      <c r="P51" s="237"/>
      <c r="Q51" s="237"/>
      <c r="R51" s="238"/>
      <c r="U51" s="4"/>
      <c r="V51" s="4"/>
    </row>
    <row r="52" spans="1:22" ht="15.75" thickBot="1" x14ac:dyDescent="0.3">
      <c r="A52" s="171"/>
      <c r="B52" s="89"/>
      <c r="C52" s="11"/>
      <c r="D52" s="11"/>
      <c r="E52" s="65"/>
      <c r="F52" s="89"/>
      <c r="G52" s="11"/>
      <c r="H52" s="11"/>
      <c r="I52" s="11"/>
      <c r="K52" s="89"/>
      <c r="L52" s="89"/>
      <c r="M52" s="89"/>
      <c r="O52" s="252"/>
      <c r="P52" s="253"/>
      <c r="Q52" s="253"/>
      <c r="R52" s="254"/>
      <c r="U52" s="4"/>
      <c r="V52" s="4"/>
    </row>
    <row r="53" spans="1:22" x14ac:dyDescent="0.25">
      <c r="A53" s="171"/>
      <c r="B53" s="11"/>
      <c r="C53" s="11"/>
      <c r="D53" s="11"/>
      <c r="E53" s="65"/>
      <c r="F53" s="11"/>
      <c r="G53" s="11"/>
      <c r="H53" s="11"/>
      <c r="I53" s="11"/>
      <c r="K53" s="11"/>
      <c r="L53" s="11"/>
      <c r="M53" s="11"/>
      <c r="O53" s="236"/>
      <c r="P53" s="237"/>
      <c r="Q53" s="237"/>
      <c r="R53" s="238"/>
      <c r="U53" s="4"/>
      <c r="V53" s="4"/>
    </row>
    <row r="54" spans="1:22" x14ac:dyDescent="0.25">
      <c r="A54" s="171"/>
      <c r="B54" s="11"/>
      <c r="C54" s="11"/>
      <c r="D54" s="11"/>
      <c r="E54" s="65"/>
      <c r="F54" s="11"/>
      <c r="G54" s="11"/>
      <c r="H54" s="11"/>
      <c r="I54" s="11"/>
      <c r="K54" s="11"/>
      <c r="L54" s="11"/>
      <c r="M54" s="11"/>
      <c r="O54" s="236"/>
      <c r="P54" s="237"/>
      <c r="Q54" s="237"/>
      <c r="R54" s="238"/>
      <c r="U54" s="4"/>
      <c r="V54" s="4"/>
    </row>
    <row r="55" spans="1:22" x14ac:dyDescent="0.25">
      <c r="A55" s="171"/>
      <c r="B55" s="11"/>
      <c r="C55" s="11"/>
      <c r="D55" s="11"/>
      <c r="E55" s="65"/>
      <c r="F55" s="11"/>
      <c r="G55" s="11"/>
      <c r="H55" s="11"/>
      <c r="I55" s="11"/>
      <c r="K55" s="11"/>
      <c r="L55" s="11"/>
      <c r="M55" s="11"/>
      <c r="O55" s="236"/>
      <c r="P55" s="237"/>
      <c r="Q55" s="237"/>
      <c r="R55" s="238"/>
      <c r="U55" s="4"/>
      <c r="V55" s="4"/>
    </row>
    <row r="56" spans="1:22" ht="15.75" thickBot="1" x14ac:dyDescent="0.3">
      <c r="A56" s="171"/>
      <c r="B56" s="11"/>
      <c r="C56" s="11"/>
      <c r="D56" s="11"/>
      <c r="E56" s="65"/>
      <c r="F56" s="11"/>
      <c r="G56" s="11"/>
      <c r="H56" s="11"/>
      <c r="I56" s="11"/>
      <c r="K56" s="11"/>
      <c r="L56" s="11"/>
      <c r="M56" s="11"/>
      <c r="O56" s="236"/>
      <c r="P56" s="237"/>
      <c r="Q56" s="237"/>
      <c r="R56" s="238"/>
      <c r="U56" s="4"/>
      <c r="V56" s="4"/>
    </row>
    <row r="57" spans="1:22" ht="15.75" thickBot="1" x14ac:dyDescent="0.3">
      <c r="A57" s="50"/>
      <c r="B57" s="90" t="s">
        <v>98</v>
      </c>
      <c r="C57" s="91"/>
      <c r="D57" s="91"/>
      <c r="E57" s="91"/>
      <c r="F57" s="92">
        <f t="shared" ref="F57:G57" si="2">SUM(F50:F56)</f>
        <v>5</v>
      </c>
      <c r="G57" s="92">
        <f t="shared" si="2"/>
        <v>0</v>
      </c>
      <c r="H57" s="92">
        <f>SUM(H50:H56)</f>
        <v>0</v>
      </c>
      <c r="I57" s="96">
        <f>AVERAGE(I50:I56)</f>
        <v>0</v>
      </c>
      <c r="K57" s="92"/>
      <c r="L57" s="92"/>
      <c r="M57" s="92"/>
      <c r="O57" s="261">
        <f>SUM(O50:R56)</f>
        <v>1</v>
      </c>
      <c r="P57" s="262"/>
      <c r="Q57" s="262"/>
      <c r="R57" s="263"/>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64" t="s">
        <v>129</v>
      </c>
      <c r="P59" s="265"/>
      <c r="Q59" s="265"/>
      <c r="R59" s="266"/>
      <c r="U59" s="4"/>
      <c r="V59" s="4"/>
    </row>
    <row r="60" spans="1:22" x14ac:dyDescent="0.25">
      <c r="A60" s="171">
        <v>45200</v>
      </c>
      <c r="B60" s="11"/>
      <c r="C60" s="11" t="s">
        <v>213</v>
      </c>
      <c r="D60" s="11" t="s">
        <v>213</v>
      </c>
      <c r="E60" s="65" t="s">
        <v>212</v>
      </c>
      <c r="F60" s="11">
        <v>5</v>
      </c>
      <c r="G60" s="11">
        <v>0</v>
      </c>
      <c r="H60" s="11">
        <v>0</v>
      </c>
      <c r="I60" s="11">
        <v>0</v>
      </c>
      <c r="K60" s="11"/>
      <c r="L60" s="11"/>
      <c r="M60" s="11"/>
      <c r="O60" s="236">
        <v>4</v>
      </c>
      <c r="P60" s="237"/>
      <c r="Q60" s="237"/>
      <c r="R60" s="238"/>
      <c r="U60" s="4"/>
      <c r="V60" s="4"/>
    </row>
    <row r="61" spans="1:22" x14ac:dyDescent="0.25">
      <c r="A61" s="171"/>
      <c r="B61" s="11"/>
      <c r="C61" s="11"/>
      <c r="D61" s="11"/>
      <c r="E61" s="65"/>
      <c r="F61" s="11"/>
      <c r="G61" s="11"/>
      <c r="H61" s="11"/>
      <c r="I61" s="11"/>
      <c r="K61" s="11"/>
      <c r="L61" s="11"/>
      <c r="M61" s="11"/>
      <c r="O61" s="236"/>
      <c r="P61" s="237"/>
      <c r="Q61" s="237"/>
      <c r="R61" s="238"/>
      <c r="U61" s="4"/>
      <c r="V61" s="4"/>
    </row>
    <row r="62" spans="1:22" x14ac:dyDescent="0.25">
      <c r="A62" s="171"/>
      <c r="B62" s="11"/>
      <c r="C62" s="11"/>
      <c r="D62" s="11"/>
      <c r="E62" s="65"/>
      <c r="F62" s="11"/>
      <c r="G62" s="11"/>
      <c r="H62" s="11"/>
      <c r="I62" s="11"/>
      <c r="K62" s="11"/>
      <c r="L62" s="11"/>
      <c r="M62" s="11"/>
      <c r="O62" s="236"/>
      <c r="P62" s="237"/>
      <c r="Q62" s="237"/>
      <c r="R62" s="238"/>
      <c r="U62" s="4"/>
      <c r="V62" s="4"/>
    </row>
    <row r="63" spans="1:22" x14ac:dyDescent="0.25">
      <c r="A63" s="204"/>
      <c r="B63" s="11"/>
      <c r="C63" s="11"/>
      <c r="D63" s="11"/>
      <c r="E63" s="65"/>
      <c r="F63" s="11"/>
      <c r="G63" s="11"/>
      <c r="H63" s="11"/>
      <c r="I63" s="11"/>
      <c r="K63" s="11"/>
      <c r="L63" s="11"/>
      <c r="M63" s="11"/>
      <c r="O63" s="236"/>
      <c r="P63" s="237"/>
      <c r="Q63" s="237"/>
      <c r="R63" s="238"/>
      <c r="U63" s="4"/>
      <c r="V63" s="4"/>
    </row>
    <row r="64" spans="1:22" x14ac:dyDescent="0.25">
      <c r="A64" s="171"/>
      <c r="B64" s="11"/>
      <c r="C64" s="11"/>
      <c r="D64" s="11"/>
      <c r="E64" s="65"/>
      <c r="F64" s="11"/>
      <c r="G64" s="11"/>
      <c r="H64" s="11"/>
      <c r="I64" s="11"/>
      <c r="K64" s="11"/>
      <c r="L64" s="11"/>
      <c r="M64" s="11"/>
      <c r="O64" s="236"/>
      <c r="P64" s="237"/>
      <c r="Q64" s="237"/>
      <c r="R64" s="238"/>
      <c r="U64" s="4"/>
      <c r="V64" s="4"/>
    </row>
    <row r="65" spans="1:22" x14ac:dyDescent="0.25">
      <c r="A65" s="171"/>
      <c r="B65" s="11"/>
      <c r="C65" s="11"/>
      <c r="D65" s="11"/>
      <c r="E65" s="65"/>
      <c r="F65" s="11"/>
      <c r="G65" s="11"/>
      <c r="H65" s="11"/>
      <c r="I65" s="11"/>
      <c r="K65" s="11"/>
      <c r="L65" s="11"/>
      <c r="M65" s="11"/>
      <c r="O65" s="236"/>
      <c r="P65" s="237"/>
      <c r="Q65" s="237"/>
      <c r="R65" s="238"/>
      <c r="U65" s="4"/>
      <c r="V65" s="4"/>
    </row>
    <row r="66" spans="1:22" ht="15.75" thickBot="1" x14ac:dyDescent="0.3">
      <c r="A66" s="171"/>
      <c r="B66" s="11"/>
      <c r="C66" s="11"/>
      <c r="D66" s="11"/>
      <c r="E66" s="65"/>
      <c r="F66" s="11"/>
      <c r="G66" s="11"/>
      <c r="H66" s="11"/>
      <c r="I66" s="11"/>
      <c r="K66" s="11"/>
      <c r="L66" s="11"/>
      <c r="M66" s="11"/>
      <c r="O66" s="236"/>
      <c r="P66" s="237"/>
      <c r="Q66" s="237"/>
      <c r="R66" s="238"/>
      <c r="U66" s="4"/>
      <c r="V66" s="4"/>
    </row>
    <row r="67" spans="1:22" ht="15.75" thickBot="1" x14ac:dyDescent="0.3">
      <c r="A67" s="50"/>
      <c r="B67" s="90" t="s">
        <v>98</v>
      </c>
      <c r="C67" s="91"/>
      <c r="D67" s="91"/>
      <c r="E67" s="91"/>
      <c r="F67" s="92">
        <f>SUM(F60:F66)</f>
        <v>5</v>
      </c>
      <c r="G67" s="92">
        <f t="shared" ref="G67:H67" si="3">SUM(G60:G66)</f>
        <v>0</v>
      </c>
      <c r="H67" s="92">
        <f t="shared" si="3"/>
        <v>0</v>
      </c>
      <c r="I67" s="96">
        <f>AVERAGE(I60:I66)</f>
        <v>0</v>
      </c>
      <c r="K67" s="92"/>
      <c r="L67" s="92"/>
      <c r="M67" s="92"/>
      <c r="O67" s="261">
        <f>SUM(O60:R66)</f>
        <v>4</v>
      </c>
      <c r="P67" s="262"/>
      <c r="Q67" s="262"/>
      <c r="R67" s="263"/>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64" t="s">
        <v>129</v>
      </c>
      <c r="P69" s="265"/>
      <c r="Q69" s="265"/>
      <c r="R69" s="266"/>
      <c r="U69" s="4"/>
      <c r="V69" s="4"/>
    </row>
    <row r="70" spans="1:22" x14ac:dyDescent="0.25">
      <c r="A70" s="171">
        <v>43739</v>
      </c>
      <c r="B70" s="11"/>
      <c r="C70" s="11" t="s">
        <v>213</v>
      </c>
      <c r="D70" s="11" t="s">
        <v>213</v>
      </c>
      <c r="E70" s="65" t="s">
        <v>212</v>
      </c>
      <c r="F70" s="89">
        <v>2</v>
      </c>
      <c r="G70" s="89">
        <v>0</v>
      </c>
      <c r="H70" s="11">
        <v>0</v>
      </c>
      <c r="I70" s="11">
        <v>0</v>
      </c>
      <c r="K70" s="89"/>
      <c r="L70" s="89"/>
      <c r="M70" s="89"/>
      <c r="O70" s="267">
        <v>2</v>
      </c>
      <c r="P70" s="268"/>
      <c r="Q70" s="268"/>
      <c r="R70" s="269"/>
      <c r="U70" s="4"/>
      <c r="V70" s="4"/>
    </row>
    <row r="71" spans="1:22" x14ac:dyDescent="0.25">
      <c r="A71" s="171"/>
      <c r="B71" s="11"/>
      <c r="C71" s="11"/>
      <c r="D71" s="11"/>
      <c r="E71" s="65"/>
      <c r="F71" s="89"/>
      <c r="G71" s="89"/>
      <c r="H71" s="11"/>
      <c r="I71" s="11"/>
      <c r="K71" s="89"/>
      <c r="L71" s="89"/>
      <c r="M71" s="89"/>
      <c r="O71" s="267"/>
      <c r="P71" s="268"/>
      <c r="Q71" s="268"/>
      <c r="R71" s="269"/>
      <c r="U71" s="4"/>
      <c r="V71" s="4"/>
    </row>
    <row r="72" spans="1:22" ht="15.75" thickBot="1" x14ac:dyDescent="0.3">
      <c r="A72" s="171"/>
      <c r="B72" s="11"/>
      <c r="C72" s="11"/>
      <c r="D72" s="11"/>
      <c r="E72" s="65"/>
      <c r="F72" s="89"/>
      <c r="G72" s="89"/>
      <c r="H72" s="11"/>
      <c r="I72" s="11"/>
      <c r="K72" s="89"/>
      <c r="L72" s="89"/>
      <c r="M72" s="89"/>
      <c r="O72" s="252"/>
      <c r="P72" s="253"/>
      <c r="Q72" s="253"/>
      <c r="R72" s="254"/>
      <c r="U72" s="4"/>
      <c r="V72" s="4"/>
    </row>
    <row r="73" spans="1:22" x14ac:dyDescent="0.25">
      <c r="A73" s="171"/>
      <c r="B73" s="11"/>
      <c r="C73" s="11"/>
      <c r="D73" s="11"/>
      <c r="E73" s="65"/>
      <c r="F73" s="11"/>
      <c r="G73" s="11"/>
      <c r="H73" s="11"/>
      <c r="I73" s="11"/>
      <c r="K73" s="11"/>
      <c r="L73" s="11"/>
      <c r="M73" s="11"/>
      <c r="O73" s="236"/>
      <c r="P73" s="237"/>
      <c r="Q73" s="237"/>
      <c r="R73" s="238"/>
      <c r="U73" s="4"/>
      <c r="V73" s="4"/>
    </row>
    <row r="74" spans="1:22" x14ac:dyDescent="0.25">
      <c r="A74" s="171"/>
      <c r="B74" s="11"/>
      <c r="C74" s="11"/>
      <c r="D74" s="11"/>
      <c r="E74" s="65"/>
      <c r="F74" s="11"/>
      <c r="G74" s="11"/>
      <c r="H74" s="11"/>
      <c r="I74" s="11"/>
      <c r="K74" s="11"/>
      <c r="L74" s="11"/>
      <c r="M74" s="11"/>
      <c r="O74" s="236"/>
      <c r="P74" s="237"/>
      <c r="Q74" s="237"/>
      <c r="R74" s="238"/>
      <c r="U74" s="4"/>
      <c r="V74" s="4"/>
    </row>
    <row r="75" spans="1:22" x14ac:dyDescent="0.25">
      <c r="A75" s="171"/>
      <c r="B75" s="11"/>
      <c r="C75" s="11"/>
      <c r="D75" s="11"/>
      <c r="E75" s="65"/>
      <c r="F75" s="11"/>
      <c r="G75" s="11"/>
      <c r="H75" s="11"/>
      <c r="I75" s="11"/>
      <c r="K75" s="11"/>
      <c r="L75" s="11"/>
      <c r="M75" s="11"/>
      <c r="O75" s="236"/>
      <c r="P75" s="237"/>
      <c r="Q75" s="237"/>
      <c r="R75" s="238"/>
      <c r="U75" s="4"/>
      <c r="V75" s="4"/>
    </row>
    <row r="76" spans="1:22" ht="15.75" thickBot="1" x14ac:dyDescent="0.3">
      <c r="A76" s="171"/>
      <c r="B76" s="11"/>
      <c r="C76" s="11"/>
      <c r="D76" s="11"/>
      <c r="E76" s="65"/>
      <c r="F76" s="11"/>
      <c r="G76" s="11"/>
      <c r="H76" s="11"/>
      <c r="I76" s="11"/>
      <c r="K76" s="11"/>
      <c r="L76" s="11"/>
      <c r="M76" s="11"/>
      <c r="O76" s="236"/>
      <c r="P76" s="237"/>
      <c r="Q76" s="237"/>
      <c r="R76" s="238"/>
      <c r="U76" s="4"/>
      <c r="V76" s="4"/>
    </row>
    <row r="77" spans="1:22" ht="15.75" thickBot="1" x14ac:dyDescent="0.3">
      <c r="B77" s="90" t="s">
        <v>98</v>
      </c>
      <c r="C77" s="91"/>
      <c r="D77" s="91"/>
      <c r="E77" s="91"/>
      <c r="F77" s="92">
        <f t="shared" ref="F77:G77" si="4">SUM(F70:F76)</f>
        <v>2</v>
      </c>
      <c r="G77" s="92">
        <f t="shared" si="4"/>
        <v>0</v>
      </c>
      <c r="H77" s="92">
        <f>SUM(H70:H76)</f>
        <v>0</v>
      </c>
      <c r="I77" s="96">
        <f>AVERAGE(I70:I76)</f>
        <v>0</v>
      </c>
      <c r="K77" s="94"/>
      <c r="L77" s="92"/>
      <c r="M77" s="93"/>
      <c r="O77" s="261">
        <f>SUM(O70:R76)</f>
        <v>2</v>
      </c>
      <c r="P77" s="262"/>
      <c r="Q77" s="262"/>
      <c r="R77" s="263"/>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24611">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O29:R29"/>
    <mergeCell ref="O30:R30"/>
    <mergeCell ref="O27:R27"/>
    <mergeCell ref="K2:L5"/>
    <mergeCell ref="O16:R16"/>
    <mergeCell ref="O17:R17"/>
    <mergeCell ref="O18:R18"/>
    <mergeCell ref="O19:R19"/>
    <mergeCell ref="O2:Q6"/>
    <mergeCell ref="O20:R20"/>
    <mergeCell ref="O21:R21"/>
    <mergeCell ref="O22:R22"/>
    <mergeCell ref="O23:R23"/>
    <mergeCell ref="O24:R24"/>
    <mergeCell ref="O25:R25"/>
    <mergeCell ref="O28:R28"/>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zoomScale="90" zoomScaleNormal="80" zoomScaleSheetLayoutView="90" zoomScalePageLayoutView="40" workbookViewId="0">
      <selection activeCell="A51" sqref="A51:XFD52"/>
    </sheetView>
  </sheetViews>
  <sheetFormatPr defaultColWidth="9.140625" defaultRowHeight="12.75" zeroHeight="1" x14ac:dyDescent="0.2"/>
  <cols>
    <col min="1" max="1" width="13.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87" t="s">
        <v>22</v>
      </c>
      <c r="B2" s="288"/>
      <c r="C2" s="288"/>
      <c r="D2" s="288"/>
      <c r="E2" s="289"/>
      <c r="H2" s="294"/>
      <c r="I2" s="294"/>
      <c r="J2" s="294"/>
      <c r="K2" s="294"/>
      <c r="L2" s="294"/>
      <c r="M2" s="294"/>
      <c r="N2" s="294"/>
      <c r="O2" s="29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0"/>
      <c r="B3" s="291"/>
      <c r="C3" s="291"/>
      <c r="D3" s="291"/>
      <c r="E3" s="292"/>
      <c r="H3" s="294"/>
      <c r="I3" s="294"/>
      <c r="J3" s="294"/>
      <c r="K3" s="294"/>
      <c r="L3" s="294"/>
      <c r="M3" s="294"/>
      <c r="N3" s="294"/>
      <c r="O3" s="29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93" t="s">
        <v>153</v>
      </c>
      <c r="F16" s="293"/>
      <c r="G16" s="293"/>
      <c r="H16" s="293"/>
      <c r="I16" s="293"/>
      <c r="J16" s="293"/>
      <c r="K16" s="56"/>
      <c r="L16" s="26"/>
      <c r="M16" s="293" t="s">
        <v>154</v>
      </c>
      <c r="N16" s="293"/>
      <c r="O16" s="293"/>
      <c r="P16" s="293"/>
      <c r="Q16" s="293"/>
      <c r="R16" s="293"/>
      <c r="S16" s="4"/>
      <c r="T16" s="26"/>
      <c r="U16" s="284" t="s">
        <v>155</v>
      </c>
      <c r="V16" s="285"/>
      <c r="W16" s="285"/>
      <c r="X16" s="285"/>
      <c r="Y16" s="285"/>
      <c r="Z16" s="286"/>
      <c r="AA16" s="4"/>
      <c r="AB16" s="4"/>
      <c r="AC16" s="4"/>
      <c r="AD16" s="4"/>
      <c r="AE16" s="272" t="s">
        <v>156</v>
      </c>
      <c r="AF16" s="273"/>
      <c r="AG16" s="273"/>
      <c r="AH16" s="273"/>
      <c r="AI16" s="273"/>
      <c r="AJ16" s="274"/>
      <c r="AK16" s="4"/>
      <c r="AL16" s="147"/>
      <c r="AM16" s="272" t="s">
        <v>157</v>
      </c>
      <c r="AN16" s="273"/>
      <c r="AO16" s="273"/>
      <c r="AP16" s="273"/>
      <c r="AQ16" s="273"/>
      <c r="AR16" s="274"/>
      <c r="AS16" s="4"/>
      <c r="AT16" s="147"/>
      <c r="AU16" s="272" t="s">
        <v>158</v>
      </c>
      <c r="AV16" s="273"/>
      <c r="AW16" s="273"/>
      <c r="AX16" s="273"/>
      <c r="AY16" s="273"/>
      <c r="AZ16" s="274"/>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x14ac:dyDescent="0.2">
      <c r="A18" s="171">
        <v>45566</v>
      </c>
      <c r="B18" s="11" t="s">
        <v>213</v>
      </c>
      <c r="C18" s="11" t="s">
        <v>213</v>
      </c>
      <c r="D18" s="65" t="s">
        <v>212</v>
      </c>
      <c r="E18" s="175">
        <v>194</v>
      </c>
      <c r="F18" s="175">
        <v>98</v>
      </c>
      <c r="G18" s="175">
        <v>53</v>
      </c>
      <c r="H18" s="175">
        <v>35</v>
      </c>
      <c r="I18" s="175">
        <v>25</v>
      </c>
      <c r="J18" s="175">
        <v>22</v>
      </c>
      <c r="M18" s="172">
        <v>24831.040000000001</v>
      </c>
      <c r="N18" s="172">
        <v>11349.44</v>
      </c>
      <c r="O18" s="172">
        <v>5701.51</v>
      </c>
      <c r="P18" s="172">
        <v>6525.04</v>
      </c>
      <c r="Q18" s="172">
        <v>3186.14</v>
      </c>
      <c r="R18" s="172">
        <v>19145.66</v>
      </c>
      <c r="S18" s="4"/>
      <c r="T18" s="4"/>
      <c r="U18" s="172">
        <f>M18/E18</f>
        <v>127.99505154639176</v>
      </c>
      <c r="V18" s="172">
        <f t="shared" ref="V18:Z18" si="0">N18/F18</f>
        <v>115.81061224489797</v>
      </c>
      <c r="W18" s="172">
        <f t="shared" si="0"/>
        <v>107.57566037735849</v>
      </c>
      <c r="X18" s="172">
        <f t="shared" si="0"/>
        <v>186.42971428571428</v>
      </c>
      <c r="Y18" s="172">
        <f t="shared" si="0"/>
        <v>127.4456</v>
      </c>
      <c r="Z18" s="172">
        <f t="shared" si="0"/>
        <v>870.25727272727272</v>
      </c>
      <c r="AA18" s="4"/>
      <c r="AB18" s="11" t="s">
        <v>213</v>
      </c>
      <c r="AC18" s="11"/>
      <c r="AD18" s="65" t="s">
        <v>212</v>
      </c>
      <c r="AE18" s="189">
        <v>5</v>
      </c>
      <c r="AF18" s="189">
        <v>1</v>
      </c>
      <c r="AG18" s="189">
        <v>0</v>
      </c>
      <c r="AH18" s="189">
        <v>0</v>
      </c>
      <c r="AI18" s="189">
        <v>0</v>
      </c>
      <c r="AJ18" s="189">
        <v>0</v>
      </c>
      <c r="AK18" s="4"/>
      <c r="AL18" s="4"/>
      <c r="AM18" s="173">
        <v>2119.9499999999998</v>
      </c>
      <c r="AN18" s="173">
        <v>99.97</v>
      </c>
      <c r="AO18" s="173">
        <v>0</v>
      </c>
      <c r="AP18" s="173">
        <v>0</v>
      </c>
      <c r="AQ18" s="173">
        <v>0</v>
      </c>
      <c r="AR18" s="173">
        <v>0</v>
      </c>
      <c r="AS18" s="4"/>
      <c r="AT18" s="4"/>
      <c r="AU18" s="172">
        <v>423.98999999999995</v>
      </c>
      <c r="AV18" s="172">
        <v>99.97</v>
      </c>
      <c r="AW18" s="172">
        <v>0</v>
      </c>
      <c r="AX18" s="172">
        <v>0</v>
      </c>
      <c r="AY18" s="172">
        <v>0</v>
      </c>
      <c r="AZ18" s="172">
        <v>0</v>
      </c>
      <c r="BA18" s="4"/>
    </row>
    <row r="19" spans="1:53" x14ac:dyDescent="0.2">
      <c r="A19" s="171"/>
      <c r="B19" s="11"/>
      <c r="C19" s="11"/>
      <c r="D19" s="65"/>
      <c r="E19" s="175"/>
      <c r="F19" s="175"/>
      <c r="G19" s="175"/>
      <c r="H19" s="175"/>
      <c r="I19" s="175"/>
      <c r="J19" s="175"/>
      <c r="M19" s="172"/>
      <c r="N19" s="172"/>
      <c r="O19" s="172"/>
      <c r="P19" s="172"/>
      <c r="Q19" s="172"/>
      <c r="R19" s="172"/>
      <c r="S19" s="4"/>
      <c r="T19" s="4"/>
      <c r="U19" s="172"/>
      <c r="V19" s="172"/>
      <c r="W19" s="172"/>
      <c r="X19" s="172"/>
      <c r="Y19" s="172"/>
      <c r="Z19" s="172"/>
      <c r="AA19" s="4"/>
      <c r="AB19" s="11"/>
      <c r="AC19" s="11"/>
      <c r="AD19" s="65"/>
      <c r="AE19" s="189"/>
      <c r="AF19" s="189"/>
      <c r="AG19" s="189"/>
      <c r="AH19" s="189"/>
      <c r="AI19" s="189"/>
      <c r="AJ19" s="189"/>
      <c r="AK19" s="4"/>
      <c r="AL19" s="4"/>
      <c r="AM19" s="173"/>
      <c r="AN19" s="173"/>
      <c r="AO19" s="173"/>
      <c r="AP19" s="173"/>
      <c r="AQ19" s="173"/>
      <c r="AR19" s="173"/>
      <c r="AS19" s="4"/>
      <c r="AT19" s="4"/>
      <c r="AU19" s="172"/>
      <c r="AV19" s="172"/>
      <c r="AW19" s="172"/>
      <c r="AX19" s="172"/>
      <c r="AY19" s="172"/>
      <c r="AZ19" s="172"/>
      <c r="BA19" s="4"/>
    </row>
    <row r="20" spans="1:53" ht="13.5" thickBot="1" x14ac:dyDescent="0.25">
      <c r="A20" s="171"/>
      <c r="B20" s="11"/>
      <c r="C20" s="11"/>
      <c r="D20" s="65"/>
      <c r="E20" s="176"/>
      <c r="F20" s="176"/>
      <c r="G20" s="176"/>
      <c r="H20" s="176"/>
      <c r="I20" s="176"/>
      <c r="J20" s="176"/>
      <c r="M20" s="180"/>
      <c r="N20" s="172"/>
      <c r="O20" s="172"/>
      <c r="P20" s="172"/>
      <c r="Q20" s="172"/>
      <c r="R20" s="172"/>
      <c r="S20" s="4"/>
      <c r="T20" s="4"/>
      <c r="U20" s="172"/>
      <c r="V20" s="172"/>
      <c r="W20" s="172"/>
      <c r="X20" s="172"/>
      <c r="Y20" s="172"/>
      <c r="Z20" s="172"/>
      <c r="AA20" s="4"/>
      <c r="AB20" s="11"/>
      <c r="AC20" s="11"/>
      <c r="AD20" s="65"/>
      <c r="AE20" s="190"/>
      <c r="AF20" s="190"/>
      <c r="AG20" s="190"/>
      <c r="AH20" s="190"/>
      <c r="AI20" s="190"/>
      <c r="AJ20" s="190"/>
      <c r="AK20" s="4"/>
      <c r="AL20" s="4"/>
      <c r="AM20" s="186"/>
      <c r="AN20" s="187"/>
      <c r="AO20" s="187"/>
      <c r="AP20" s="187"/>
      <c r="AQ20" s="187"/>
      <c r="AR20" s="187"/>
      <c r="AS20" s="4"/>
      <c r="AT20" s="4"/>
      <c r="AU20" s="172"/>
      <c r="AV20" s="172"/>
      <c r="AW20" s="172"/>
      <c r="AX20" s="172"/>
      <c r="AY20" s="172"/>
      <c r="AZ20" s="172"/>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194</v>
      </c>
      <c r="F30" s="177">
        <f t="shared" ref="F30:J30" si="1">+SUM(F18:F29)</f>
        <v>98</v>
      </c>
      <c r="G30" s="177">
        <f t="shared" si="1"/>
        <v>53</v>
      </c>
      <c r="H30" s="177">
        <f t="shared" si="1"/>
        <v>35</v>
      </c>
      <c r="I30" s="177">
        <f t="shared" si="1"/>
        <v>25</v>
      </c>
      <c r="J30" s="177">
        <f t="shared" si="1"/>
        <v>22</v>
      </c>
      <c r="L30" s="140" t="s">
        <v>128</v>
      </c>
      <c r="M30" s="181">
        <f>+SUM(M18:M29)</f>
        <v>24831.040000000001</v>
      </c>
      <c r="N30" s="181">
        <f t="shared" ref="N30:R30" si="2">+SUM(N18:N29)</f>
        <v>11349.44</v>
      </c>
      <c r="O30" s="181">
        <f t="shared" si="2"/>
        <v>5701.51</v>
      </c>
      <c r="P30" s="181">
        <f t="shared" si="2"/>
        <v>6525.04</v>
      </c>
      <c r="Q30" s="181">
        <f t="shared" si="2"/>
        <v>3186.14</v>
      </c>
      <c r="R30" s="181">
        <f t="shared" si="2"/>
        <v>19145.66</v>
      </c>
      <c r="S30" s="4"/>
      <c r="T30" s="140" t="s">
        <v>152</v>
      </c>
      <c r="U30" s="194">
        <f>+AVERAGE(U18:U29)</f>
        <v>127.99505154639176</v>
      </c>
      <c r="V30" s="194">
        <f t="shared" ref="V30:Z30" si="3">+AVERAGE(V18:V29)</f>
        <v>115.81061224489797</v>
      </c>
      <c r="W30" s="194">
        <f t="shared" si="3"/>
        <v>107.57566037735849</v>
      </c>
      <c r="X30" s="194">
        <f t="shared" si="3"/>
        <v>186.42971428571428</v>
      </c>
      <c r="Y30" s="194">
        <f t="shared" si="3"/>
        <v>127.4456</v>
      </c>
      <c r="Z30" s="194">
        <f t="shared" si="3"/>
        <v>870.25727272727272</v>
      </c>
      <c r="AA30" s="4"/>
      <c r="AB30" s="90" t="s">
        <v>127</v>
      </c>
      <c r="AC30" s="97"/>
      <c r="AD30" s="99"/>
      <c r="AE30" s="191">
        <f>+SUM(AE18:AE29)</f>
        <v>5</v>
      </c>
      <c r="AF30" s="191">
        <f t="shared" ref="AF30:AJ30" si="4">+SUM(AF18:AF29)</f>
        <v>1</v>
      </c>
      <c r="AG30" s="191">
        <f t="shared" si="4"/>
        <v>0</v>
      </c>
      <c r="AH30" s="191">
        <f t="shared" si="4"/>
        <v>0</v>
      </c>
      <c r="AI30" s="191">
        <f t="shared" si="4"/>
        <v>0</v>
      </c>
      <c r="AJ30" s="191">
        <f t="shared" si="4"/>
        <v>0</v>
      </c>
      <c r="AK30" s="4"/>
      <c r="AL30" s="140" t="s">
        <v>128</v>
      </c>
      <c r="AM30" s="188">
        <f>+SUM(AM18:AM29)</f>
        <v>2119.9499999999998</v>
      </c>
      <c r="AN30" s="188">
        <f t="shared" ref="AN30:AR30" si="5">+SUM(AN18:AN29)</f>
        <v>99.97</v>
      </c>
      <c r="AO30" s="188">
        <f t="shared" si="5"/>
        <v>0</v>
      </c>
      <c r="AP30" s="188">
        <f t="shared" si="5"/>
        <v>0</v>
      </c>
      <c r="AQ30" s="188">
        <f t="shared" si="5"/>
        <v>0</v>
      </c>
      <c r="AR30" s="188">
        <f t="shared" si="5"/>
        <v>0</v>
      </c>
      <c r="AS30" s="4"/>
      <c r="AT30" s="140" t="s">
        <v>152</v>
      </c>
      <c r="AU30" s="195">
        <f>+AVERAGE(AU18:AU29)</f>
        <v>423.98999999999995</v>
      </c>
      <c r="AV30" s="195">
        <f t="shared" ref="AV30:AZ30" si="6">+AVERAGE(AV18:AV29)</f>
        <v>99.97</v>
      </c>
      <c r="AW30" s="195">
        <f t="shared" si="6"/>
        <v>0</v>
      </c>
      <c r="AX30" s="195">
        <f t="shared" si="6"/>
        <v>0</v>
      </c>
      <c r="AY30" s="195">
        <f t="shared" si="6"/>
        <v>0</v>
      </c>
      <c r="AZ30" s="195">
        <f t="shared" si="6"/>
        <v>0</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77" t="str">
        <f>E16</f>
        <v>Number of Residential Customers in Arrears</v>
      </c>
      <c r="F32" s="277"/>
      <c r="G32" s="277"/>
      <c r="H32" s="277"/>
      <c r="I32" s="277"/>
      <c r="J32" s="277"/>
      <c r="K32" s="56"/>
      <c r="L32" s="26"/>
      <c r="M32" s="281" t="str">
        <f>M16</f>
        <v>Residential Arrearage Dollars</v>
      </c>
      <c r="N32" s="282"/>
      <c r="O32" s="282"/>
      <c r="P32" s="282"/>
      <c r="Q32" s="282"/>
      <c r="R32" s="283"/>
      <c r="S32" s="4"/>
      <c r="T32" s="26"/>
      <c r="U32" s="284" t="s">
        <v>155</v>
      </c>
      <c r="V32" s="285"/>
      <c r="W32" s="285"/>
      <c r="X32" s="285"/>
      <c r="Y32" s="285"/>
      <c r="Z32" s="286"/>
      <c r="AA32" s="4"/>
      <c r="AB32" s="4"/>
      <c r="AC32" s="4"/>
      <c r="AD32" s="4"/>
      <c r="AE32" s="278" t="s">
        <v>156</v>
      </c>
      <c r="AF32" s="279"/>
      <c r="AG32" s="279"/>
      <c r="AH32" s="279"/>
      <c r="AI32" s="279"/>
      <c r="AJ32" s="280"/>
      <c r="AK32" s="4"/>
      <c r="AL32" s="147"/>
      <c r="AM32" s="275" t="str">
        <f>AM16</f>
        <v>Non-Residential Arrearage Dollars</v>
      </c>
      <c r="AN32" s="275"/>
      <c r="AO32" s="275"/>
      <c r="AP32" s="275"/>
      <c r="AQ32" s="275"/>
      <c r="AR32" s="276"/>
      <c r="AS32" s="4"/>
      <c r="AT32" s="147"/>
      <c r="AU32" s="272" t="s">
        <v>158</v>
      </c>
      <c r="AV32" s="273"/>
      <c r="AW32" s="273"/>
      <c r="AX32" s="273"/>
      <c r="AY32" s="273"/>
      <c r="AZ32" s="274"/>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x14ac:dyDescent="0.2">
      <c r="A34" s="171">
        <v>45200</v>
      </c>
      <c r="B34" s="11" t="s">
        <v>213</v>
      </c>
      <c r="C34" s="11" t="s">
        <v>213</v>
      </c>
      <c r="D34" s="65" t="s">
        <v>212</v>
      </c>
      <c r="E34" s="175">
        <v>187</v>
      </c>
      <c r="F34" s="175">
        <v>102</v>
      </c>
      <c r="G34" s="175">
        <v>64</v>
      </c>
      <c r="H34" s="175">
        <v>45</v>
      </c>
      <c r="I34" s="175">
        <v>31</v>
      </c>
      <c r="J34" s="175">
        <v>24</v>
      </c>
      <c r="K34" s="174"/>
      <c r="L34" s="174"/>
      <c r="M34" s="172">
        <v>22252.76</v>
      </c>
      <c r="N34" s="172">
        <v>11927.58</v>
      </c>
      <c r="O34" s="172">
        <v>7214.47</v>
      </c>
      <c r="P34" s="172">
        <v>4425.2700000000004</v>
      </c>
      <c r="Q34" s="172">
        <v>3367.25</v>
      </c>
      <c r="R34" s="172">
        <v>12059.81</v>
      </c>
      <c r="S34" s="174"/>
      <c r="T34" s="174"/>
      <c r="U34" s="173">
        <v>118.99871657754009</v>
      </c>
      <c r="V34" s="173">
        <v>116.93705882352941</v>
      </c>
      <c r="W34" s="173">
        <v>112.72609375</v>
      </c>
      <c r="X34" s="173">
        <v>98.339333333333343</v>
      </c>
      <c r="Y34" s="173">
        <v>108.62096774193549</v>
      </c>
      <c r="Z34" s="173">
        <v>502.49208333333331</v>
      </c>
      <c r="AA34" s="4"/>
      <c r="AB34" s="11" t="s">
        <v>213</v>
      </c>
      <c r="AC34" s="11"/>
      <c r="AD34" s="65" t="s">
        <v>212</v>
      </c>
      <c r="AE34" s="189">
        <v>6</v>
      </c>
      <c r="AF34" s="189">
        <v>4</v>
      </c>
      <c r="AG34" s="189">
        <v>4</v>
      </c>
      <c r="AH34" s="189">
        <v>1</v>
      </c>
      <c r="AI34" s="189">
        <v>1</v>
      </c>
      <c r="AJ34" s="189">
        <v>0</v>
      </c>
      <c r="AK34" s="174"/>
      <c r="AL34" s="174"/>
      <c r="AM34" s="173">
        <v>2073.0700000000002</v>
      </c>
      <c r="AN34" s="173">
        <v>249.97</v>
      </c>
      <c r="AO34" s="173">
        <v>209.29</v>
      </c>
      <c r="AP34" s="173">
        <v>143.31</v>
      </c>
      <c r="AQ34" s="173">
        <v>142.74</v>
      </c>
      <c r="AR34" s="173">
        <v>0</v>
      </c>
      <c r="AS34" s="4"/>
      <c r="AT34" s="4"/>
      <c r="AU34" s="173">
        <v>345.51166666666671</v>
      </c>
      <c r="AV34" s="173">
        <v>62.4925</v>
      </c>
      <c r="AW34" s="173">
        <v>52.322499999999998</v>
      </c>
      <c r="AX34" s="173">
        <v>143.31</v>
      </c>
      <c r="AY34" s="173">
        <v>142.74</v>
      </c>
      <c r="AZ34" s="173">
        <v>0</v>
      </c>
      <c r="BA34" s="4"/>
    </row>
    <row r="35" spans="1:53" x14ac:dyDescent="0.2">
      <c r="A35" s="171"/>
      <c r="B35" s="11"/>
      <c r="C35" s="11"/>
      <c r="D35" s="65"/>
      <c r="E35" s="175"/>
      <c r="F35" s="175"/>
      <c r="G35" s="175"/>
      <c r="H35" s="175"/>
      <c r="I35" s="175"/>
      <c r="J35" s="175"/>
      <c r="K35" s="174"/>
      <c r="L35" s="174"/>
      <c r="M35" s="172"/>
      <c r="N35" s="172"/>
      <c r="O35" s="172"/>
      <c r="P35" s="172"/>
      <c r="Q35" s="172"/>
      <c r="R35" s="172"/>
      <c r="S35" s="174"/>
      <c r="T35" s="174"/>
      <c r="U35" s="173"/>
      <c r="V35" s="173"/>
      <c r="W35" s="173"/>
      <c r="X35" s="173"/>
      <c r="Y35" s="173"/>
      <c r="Z35" s="173"/>
      <c r="AA35" s="4"/>
      <c r="AB35" s="11"/>
      <c r="AC35" s="11"/>
      <c r="AD35" s="65"/>
      <c r="AE35" s="189"/>
      <c r="AF35" s="189"/>
      <c r="AG35" s="189"/>
      <c r="AH35" s="189"/>
      <c r="AI35" s="189"/>
      <c r="AJ35" s="189"/>
      <c r="AK35" s="174"/>
      <c r="AL35" s="174"/>
      <c r="AM35" s="173"/>
      <c r="AN35" s="173"/>
      <c r="AO35" s="173"/>
      <c r="AP35" s="173"/>
      <c r="AQ35" s="173"/>
      <c r="AR35" s="173"/>
      <c r="AS35" s="4"/>
      <c r="AT35" s="4"/>
      <c r="AU35" s="173"/>
      <c r="AV35" s="173"/>
      <c r="AW35" s="173"/>
      <c r="AX35" s="173"/>
      <c r="AY35" s="173"/>
      <c r="AZ35" s="173"/>
      <c r="BA35" s="4"/>
    </row>
    <row r="36" spans="1:53" x14ac:dyDescent="0.2">
      <c r="A36" s="171"/>
      <c r="B36" s="11"/>
      <c r="C36" s="11"/>
      <c r="D36" s="65"/>
      <c r="E36" s="175"/>
      <c r="F36" s="175"/>
      <c r="G36" s="175"/>
      <c r="H36" s="175"/>
      <c r="I36" s="175"/>
      <c r="J36" s="175"/>
      <c r="K36" s="174"/>
      <c r="L36" s="174"/>
      <c r="M36" s="172"/>
      <c r="N36" s="172"/>
      <c r="O36" s="172"/>
      <c r="P36" s="172"/>
      <c r="Q36" s="172"/>
      <c r="R36" s="172"/>
      <c r="S36" s="174"/>
      <c r="T36" s="174"/>
      <c r="U36" s="173"/>
      <c r="V36" s="173"/>
      <c r="W36" s="173"/>
      <c r="X36" s="173"/>
      <c r="Y36" s="173"/>
      <c r="Z36" s="173"/>
      <c r="AA36" s="4"/>
      <c r="AB36" s="11"/>
      <c r="AC36" s="11"/>
      <c r="AD36" s="65"/>
      <c r="AE36" s="189"/>
      <c r="AF36" s="189"/>
      <c r="AG36" s="189"/>
      <c r="AH36" s="189"/>
      <c r="AI36" s="189"/>
      <c r="AJ36" s="189"/>
      <c r="AK36" s="174"/>
      <c r="AL36" s="174"/>
      <c r="AM36" s="173"/>
      <c r="AN36" s="173"/>
      <c r="AO36" s="173"/>
      <c r="AP36" s="173"/>
      <c r="AQ36" s="173"/>
      <c r="AR36" s="173"/>
      <c r="AS36" s="4"/>
      <c r="AT36" s="4"/>
      <c r="AU36" s="173"/>
      <c r="AV36" s="173"/>
      <c r="AW36" s="173"/>
      <c r="AX36" s="173"/>
      <c r="AY36" s="173"/>
      <c r="AZ36" s="173"/>
      <c r="BA36" s="4"/>
    </row>
    <row r="37" spans="1:53" x14ac:dyDescent="0.2">
      <c r="B37" s="11"/>
      <c r="C37" s="11"/>
      <c r="D37" s="65"/>
      <c r="E37" s="175"/>
      <c r="F37" s="175"/>
      <c r="G37" s="175"/>
      <c r="H37" s="175"/>
      <c r="I37" s="175"/>
      <c r="J37" s="175"/>
      <c r="M37" s="172"/>
      <c r="N37" s="172"/>
      <c r="O37" s="172"/>
      <c r="P37" s="172"/>
      <c r="Q37" s="172"/>
      <c r="R37" s="172"/>
      <c r="S37" s="4"/>
      <c r="T37" s="4"/>
      <c r="U37" s="11"/>
      <c r="V37" s="11"/>
      <c r="W37" s="11"/>
      <c r="X37" s="11"/>
      <c r="Y37" s="11"/>
      <c r="Z37" s="11"/>
      <c r="AA37" s="4"/>
      <c r="AB37" s="11"/>
      <c r="AC37" s="11"/>
      <c r="AD37" s="65"/>
      <c r="AE37" s="189"/>
      <c r="AF37" s="189"/>
      <c r="AG37" s="189"/>
      <c r="AH37" s="189"/>
      <c r="AI37" s="189"/>
      <c r="AJ37" s="189"/>
      <c r="AK37" s="4"/>
      <c r="AL37" s="4"/>
      <c r="AM37" s="173"/>
      <c r="AN37" s="173"/>
      <c r="AO37" s="173"/>
      <c r="AP37" s="173"/>
      <c r="AQ37" s="173"/>
      <c r="AR37" s="173"/>
      <c r="AS37" s="4"/>
      <c r="AT37" s="4"/>
      <c r="AU37" s="24"/>
      <c r="AV37" s="24"/>
      <c r="AW37" s="24"/>
      <c r="AX37" s="24"/>
      <c r="AY37" s="24"/>
      <c r="AZ37" s="24"/>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187</v>
      </c>
      <c r="F46" s="177">
        <f t="shared" ref="F46:J46" si="7">+SUM(F34:F45)</f>
        <v>102</v>
      </c>
      <c r="G46" s="177">
        <f t="shared" si="7"/>
        <v>64</v>
      </c>
      <c r="H46" s="177">
        <f t="shared" si="7"/>
        <v>45</v>
      </c>
      <c r="I46" s="177">
        <f t="shared" si="7"/>
        <v>31</v>
      </c>
      <c r="J46" s="177">
        <f t="shared" si="7"/>
        <v>24</v>
      </c>
      <c r="L46" s="140" t="s">
        <v>128</v>
      </c>
      <c r="M46" s="181">
        <f>+SUM(M34:M45)</f>
        <v>22252.76</v>
      </c>
      <c r="N46" s="181">
        <f t="shared" ref="N46:R46" si="8">+SUM(N34:N45)</f>
        <v>11927.58</v>
      </c>
      <c r="O46" s="181">
        <f t="shared" si="8"/>
        <v>7214.47</v>
      </c>
      <c r="P46" s="181">
        <f t="shared" si="8"/>
        <v>4425.2700000000004</v>
      </c>
      <c r="Q46" s="181">
        <f t="shared" si="8"/>
        <v>3367.25</v>
      </c>
      <c r="R46" s="181">
        <f t="shared" si="8"/>
        <v>12059.81</v>
      </c>
      <c r="S46" s="4"/>
      <c r="T46" s="140" t="s">
        <v>152</v>
      </c>
      <c r="U46" s="194">
        <f>+AVERAGE(U34:U45)</f>
        <v>118.99871657754009</v>
      </c>
      <c r="V46" s="194">
        <f t="shared" ref="V46:Z46" si="9">+AVERAGE(V34:V45)</f>
        <v>116.93705882352941</v>
      </c>
      <c r="W46" s="194">
        <f t="shared" si="9"/>
        <v>112.72609375</v>
      </c>
      <c r="X46" s="194">
        <f t="shared" si="9"/>
        <v>98.339333333333343</v>
      </c>
      <c r="Y46" s="194">
        <f t="shared" si="9"/>
        <v>108.62096774193549</v>
      </c>
      <c r="Z46" s="194">
        <f t="shared" si="9"/>
        <v>502.49208333333331</v>
      </c>
      <c r="AA46" s="4"/>
      <c r="AB46" s="90" t="s">
        <v>127</v>
      </c>
      <c r="AC46" s="97"/>
      <c r="AD46" s="99"/>
      <c r="AE46" s="191">
        <f>+SUM(AE34:AE45)</f>
        <v>6</v>
      </c>
      <c r="AF46" s="191">
        <f t="shared" ref="AF46:AJ46" si="10">+SUM(AF34:AF45)</f>
        <v>4</v>
      </c>
      <c r="AG46" s="191">
        <f t="shared" si="10"/>
        <v>4</v>
      </c>
      <c r="AH46" s="191">
        <f t="shared" si="10"/>
        <v>1</v>
      </c>
      <c r="AI46" s="191">
        <f t="shared" si="10"/>
        <v>1</v>
      </c>
      <c r="AJ46" s="191">
        <f t="shared" si="10"/>
        <v>0</v>
      </c>
      <c r="AK46" s="4"/>
      <c r="AL46" s="140" t="s">
        <v>128</v>
      </c>
      <c r="AM46" s="188">
        <f>+SUM(AM34:AM45)</f>
        <v>2073.0700000000002</v>
      </c>
      <c r="AN46" s="188">
        <f t="shared" ref="AN46:AR46" si="11">+SUM(AN34:AN45)</f>
        <v>249.97</v>
      </c>
      <c r="AO46" s="188">
        <f t="shared" si="11"/>
        <v>209.29</v>
      </c>
      <c r="AP46" s="188">
        <f t="shared" si="11"/>
        <v>143.31</v>
      </c>
      <c r="AQ46" s="188">
        <f t="shared" si="11"/>
        <v>142.74</v>
      </c>
      <c r="AR46" s="188">
        <f t="shared" si="11"/>
        <v>0</v>
      </c>
      <c r="AS46" s="4"/>
      <c r="AT46" s="140" t="s">
        <v>152</v>
      </c>
      <c r="AU46" s="195">
        <f>+AVERAGE(AU34:AU45)</f>
        <v>345.51166666666671</v>
      </c>
      <c r="AV46" s="195">
        <f t="shared" ref="AV46:AZ46" si="12">+AVERAGE(AV34:AV45)</f>
        <v>62.4925</v>
      </c>
      <c r="AW46" s="195">
        <f t="shared" si="12"/>
        <v>52.322499999999998</v>
      </c>
      <c r="AX46" s="195">
        <f t="shared" si="12"/>
        <v>143.31</v>
      </c>
      <c r="AY46" s="195">
        <f t="shared" si="12"/>
        <v>142.74</v>
      </c>
      <c r="AZ46" s="195">
        <f t="shared" si="12"/>
        <v>0</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77" t="str">
        <f>E16</f>
        <v>Number of Residential Customers in Arrears</v>
      </c>
      <c r="F48" s="277"/>
      <c r="G48" s="277"/>
      <c r="H48" s="277"/>
      <c r="I48" s="277"/>
      <c r="J48" s="277"/>
      <c r="K48" s="56"/>
      <c r="L48" s="26"/>
      <c r="M48" s="281" t="str">
        <f>M32</f>
        <v>Residential Arrearage Dollars</v>
      </c>
      <c r="N48" s="282"/>
      <c r="O48" s="282"/>
      <c r="P48" s="282"/>
      <c r="Q48" s="282"/>
      <c r="R48" s="283"/>
      <c r="S48" s="4"/>
      <c r="T48" s="26"/>
      <c r="U48" s="284" t="s">
        <v>155</v>
      </c>
      <c r="V48" s="285"/>
      <c r="W48" s="285"/>
      <c r="X48" s="285"/>
      <c r="Y48" s="285"/>
      <c r="Z48" s="286"/>
      <c r="AA48" s="4"/>
      <c r="AB48" s="4"/>
      <c r="AC48" s="4"/>
      <c r="AD48" s="4"/>
      <c r="AE48" s="278" t="s">
        <v>156</v>
      </c>
      <c r="AF48" s="279"/>
      <c r="AG48" s="279"/>
      <c r="AH48" s="279"/>
      <c r="AI48" s="279"/>
      <c r="AJ48" s="280"/>
      <c r="AK48" s="4"/>
      <c r="AL48" s="147"/>
      <c r="AM48" s="275" t="str">
        <f>AM32</f>
        <v>Non-Residential Arrearage Dollars</v>
      </c>
      <c r="AN48" s="275"/>
      <c r="AO48" s="275"/>
      <c r="AP48" s="275"/>
      <c r="AQ48" s="275"/>
      <c r="AR48" s="276"/>
      <c r="AS48" s="4"/>
      <c r="AT48" s="147"/>
      <c r="AU48" s="272" t="s">
        <v>158</v>
      </c>
      <c r="AV48" s="273"/>
      <c r="AW48" s="273"/>
      <c r="AX48" s="273"/>
      <c r="AY48" s="273"/>
      <c r="AZ48" s="274"/>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v>43739</v>
      </c>
      <c r="B50" s="11" t="s">
        <v>213</v>
      </c>
      <c r="C50" s="11" t="s">
        <v>213</v>
      </c>
      <c r="D50" s="65" t="s">
        <v>212</v>
      </c>
      <c r="E50" s="175">
        <v>196</v>
      </c>
      <c r="F50" s="175">
        <v>84</v>
      </c>
      <c r="G50" s="175">
        <v>46</v>
      </c>
      <c r="H50" s="175">
        <v>39</v>
      </c>
      <c r="I50" s="175">
        <v>37</v>
      </c>
      <c r="J50" s="175">
        <v>32</v>
      </c>
      <c r="M50" s="172">
        <v>13511.08</v>
      </c>
      <c r="N50" s="185">
        <v>5075.3900000000003</v>
      </c>
      <c r="O50" s="172">
        <v>2252.09</v>
      </c>
      <c r="P50" s="172">
        <v>2092.89</v>
      </c>
      <c r="Q50" s="172">
        <v>2639.47</v>
      </c>
      <c r="R50" s="172">
        <v>6389.61</v>
      </c>
      <c r="S50" s="4"/>
      <c r="T50" s="4"/>
      <c r="U50" s="172">
        <v>68.934081632653061</v>
      </c>
      <c r="V50" s="172">
        <v>60.421309523809526</v>
      </c>
      <c r="W50" s="172">
        <v>48.958478260869569</v>
      </c>
      <c r="X50" s="172">
        <v>53.663846153846151</v>
      </c>
      <c r="Y50" s="172">
        <v>71.33702702702702</v>
      </c>
      <c r="Z50" s="172">
        <v>199.67531249999999</v>
      </c>
      <c r="AA50" s="4"/>
      <c r="AB50" s="11" t="s">
        <v>213</v>
      </c>
      <c r="AC50" s="11"/>
      <c r="AD50" s="65" t="s">
        <v>212</v>
      </c>
      <c r="AE50" s="189">
        <v>10</v>
      </c>
      <c r="AF50" s="189">
        <v>6</v>
      </c>
      <c r="AG50" s="189">
        <v>2</v>
      </c>
      <c r="AH50" s="189">
        <v>1</v>
      </c>
      <c r="AI50" s="189">
        <v>0</v>
      </c>
      <c r="AJ50" s="189">
        <v>0</v>
      </c>
      <c r="AK50" s="4"/>
      <c r="AL50" s="4"/>
      <c r="AM50" s="173">
        <v>1168.1400000000001</v>
      </c>
      <c r="AN50" s="173">
        <v>208.44</v>
      </c>
      <c r="AO50" s="173">
        <v>100.21</v>
      </c>
      <c r="AP50" s="173">
        <v>86.14</v>
      </c>
      <c r="AQ50" s="173">
        <v>0</v>
      </c>
      <c r="AR50" s="173">
        <v>0</v>
      </c>
      <c r="AS50" s="4"/>
      <c r="AT50" s="4"/>
      <c r="AU50" s="173">
        <v>116.81400000000001</v>
      </c>
      <c r="AV50" s="173">
        <v>34.74</v>
      </c>
      <c r="AW50" s="173">
        <v>50.104999999999997</v>
      </c>
      <c r="AX50" s="173">
        <v>86.14</v>
      </c>
      <c r="AY50" s="173">
        <v>0</v>
      </c>
      <c r="AZ50" s="173">
        <v>0</v>
      </c>
      <c r="BA50" s="4"/>
    </row>
    <row r="51" spans="1:61" x14ac:dyDescent="0.2">
      <c r="A51" s="171"/>
      <c r="B51" s="11"/>
      <c r="C51" s="11"/>
      <c r="D51" s="65"/>
      <c r="E51" s="175"/>
      <c r="F51" s="175"/>
      <c r="G51" s="175"/>
      <c r="H51" s="175"/>
      <c r="I51" s="175"/>
      <c r="J51" s="175"/>
      <c r="M51" s="172"/>
      <c r="N51" s="185"/>
      <c r="O51" s="172"/>
      <c r="P51" s="172"/>
      <c r="Q51" s="172"/>
      <c r="R51" s="172"/>
      <c r="S51" s="4"/>
      <c r="T51" s="4"/>
      <c r="U51" s="172"/>
      <c r="V51" s="172"/>
      <c r="W51" s="172"/>
      <c r="X51" s="172"/>
      <c r="Y51" s="172"/>
      <c r="Z51" s="172"/>
      <c r="AA51" s="4"/>
      <c r="AB51" s="11"/>
      <c r="AC51" s="11"/>
      <c r="AD51" s="65"/>
      <c r="AE51" s="189"/>
      <c r="AF51" s="189"/>
      <c r="AG51" s="189"/>
      <c r="AH51" s="189"/>
      <c r="AI51" s="189"/>
      <c r="AJ51" s="189"/>
      <c r="AK51" s="4"/>
      <c r="AL51" s="4"/>
      <c r="AM51" s="173"/>
      <c r="AN51" s="173"/>
      <c r="AO51" s="173"/>
      <c r="AP51" s="173"/>
      <c r="AQ51" s="173"/>
      <c r="AR51" s="173"/>
      <c r="AS51" s="4"/>
      <c r="AT51" s="4"/>
      <c r="AU51" s="173"/>
      <c r="AV51" s="173"/>
      <c r="AW51" s="173"/>
      <c r="AX51" s="173"/>
      <c r="AY51" s="173"/>
      <c r="AZ51" s="173"/>
      <c r="BA51" s="4"/>
    </row>
    <row r="52" spans="1:61" x14ac:dyDescent="0.2">
      <c r="A52" s="171"/>
      <c r="B52" s="11"/>
      <c r="C52" s="11"/>
      <c r="D52" s="65"/>
      <c r="E52" s="175"/>
      <c r="F52" s="175"/>
      <c r="G52" s="175"/>
      <c r="H52" s="175"/>
      <c r="I52" s="175"/>
      <c r="J52" s="175"/>
      <c r="M52" s="172"/>
      <c r="N52" s="185"/>
      <c r="O52" s="172"/>
      <c r="P52" s="172"/>
      <c r="Q52" s="172"/>
      <c r="R52" s="172"/>
      <c r="S52" s="4"/>
      <c r="T52" s="4"/>
      <c r="U52" s="172"/>
      <c r="V52" s="172"/>
      <c r="W52" s="172"/>
      <c r="X52" s="172"/>
      <c r="Y52" s="172"/>
      <c r="Z52" s="172"/>
      <c r="AA52" s="4"/>
      <c r="AB52" s="11"/>
      <c r="AC52" s="11"/>
      <c r="AD52" s="65"/>
      <c r="AE52" s="189"/>
      <c r="AF52" s="189"/>
      <c r="AG52" s="189"/>
      <c r="AH52" s="189"/>
      <c r="AI52" s="189"/>
      <c r="AJ52" s="189"/>
      <c r="AK52" s="4"/>
      <c r="AL52" s="4"/>
      <c r="AM52" s="173"/>
      <c r="AN52" s="173"/>
      <c r="AO52" s="173"/>
      <c r="AP52" s="173"/>
      <c r="AQ52" s="173"/>
      <c r="AR52" s="173"/>
      <c r="AS52" s="4"/>
      <c r="AT52" s="4"/>
      <c r="AU52" s="173"/>
      <c r="AV52" s="173"/>
      <c r="AW52" s="173"/>
      <c r="AX52" s="173"/>
      <c r="AY52" s="173"/>
      <c r="AZ52" s="173"/>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196</v>
      </c>
      <c r="F62" s="177">
        <f t="shared" ref="F62:J62" si="13">+SUM(F50:F61)</f>
        <v>84</v>
      </c>
      <c r="G62" s="177">
        <f t="shared" si="13"/>
        <v>46</v>
      </c>
      <c r="H62" s="177">
        <f t="shared" si="13"/>
        <v>39</v>
      </c>
      <c r="I62" s="177">
        <f t="shared" si="13"/>
        <v>37</v>
      </c>
      <c r="J62" s="177">
        <f t="shared" si="13"/>
        <v>32</v>
      </c>
      <c r="L62" s="140" t="s">
        <v>128</v>
      </c>
      <c r="M62" s="181">
        <f>+SUM(M50:M61)</f>
        <v>13511.08</v>
      </c>
      <c r="N62" s="181">
        <f t="shared" ref="N62:R62" si="14">+SUM(N50:N61)</f>
        <v>5075.3900000000003</v>
      </c>
      <c r="O62" s="181">
        <f t="shared" si="14"/>
        <v>2252.09</v>
      </c>
      <c r="P62" s="181">
        <f t="shared" si="14"/>
        <v>2092.89</v>
      </c>
      <c r="Q62" s="181">
        <f t="shared" si="14"/>
        <v>2639.47</v>
      </c>
      <c r="R62" s="181">
        <f t="shared" si="14"/>
        <v>6389.61</v>
      </c>
      <c r="S62" s="4"/>
      <c r="T62" s="140" t="s">
        <v>152</v>
      </c>
      <c r="U62" s="194">
        <f>+AVERAGE(U50:U61)</f>
        <v>68.934081632653061</v>
      </c>
      <c r="V62" s="194">
        <f t="shared" ref="V62:Z62" si="15">+AVERAGE(V50:V61)</f>
        <v>60.421309523809526</v>
      </c>
      <c r="W62" s="194">
        <f t="shared" si="15"/>
        <v>48.958478260869569</v>
      </c>
      <c r="X62" s="194">
        <f t="shared" si="15"/>
        <v>53.663846153846151</v>
      </c>
      <c r="Y62" s="194">
        <f t="shared" si="15"/>
        <v>71.33702702702702</v>
      </c>
      <c r="Z62" s="194">
        <f t="shared" si="15"/>
        <v>199.67531249999999</v>
      </c>
      <c r="AA62" s="4"/>
      <c r="AB62" s="90" t="s">
        <v>127</v>
      </c>
      <c r="AC62" s="97"/>
      <c r="AD62" s="99"/>
      <c r="AE62" s="191">
        <f>+SUM(AE50:AE61)</f>
        <v>10</v>
      </c>
      <c r="AF62" s="191">
        <f t="shared" ref="AF62:AJ62" si="16">+SUM(AF50:AF61)</f>
        <v>6</v>
      </c>
      <c r="AG62" s="191">
        <f t="shared" si="16"/>
        <v>2</v>
      </c>
      <c r="AH62" s="191">
        <f t="shared" si="16"/>
        <v>1</v>
      </c>
      <c r="AI62" s="191">
        <f t="shared" si="16"/>
        <v>0</v>
      </c>
      <c r="AJ62" s="191">
        <f t="shared" si="16"/>
        <v>0</v>
      </c>
      <c r="AK62" s="4"/>
      <c r="AL62" s="140" t="s">
        <v>128</v>
      </c>
      <c r="AM62" s="188">
        <f>+SUM(AM50:AM61)</f>
        <v>1168.1400000000001</v>
      </c>
      <c r="AN62" s="188">
        <f t="shared" ref="AN62:AR62" si="17">+SUM(AN50:AN61)</f>
        <v>208.44</v>
      </c>
      <c r="AO62" s="188">
        <f t="shared" si="17"/>
        <v>100.21</v>
      </c>
      <c r="AP62" s="188">
        <f t="shared" si="17"/>
        <v>86.14</v>
      </c>
      <c r="AQ62" s="188">
        <f t="shared" si="17"/>
        <v>0</v>
      </c>
      <c r="AR62" s="188">
        <f t="shared" si="17"/>
        <v>0</v>
      </c>
      <c r="AS62" s="4"/>
      <c r="AT62" s="140" t="s">
        <v>152</v>
      </c>
      <c r="AU62" s="195">
        <f>+AVERAGE(AU50:AU61)</f>
        <v>116.81400000000001</v>
      </c>
      <c r="AV62" s="195">
        <f t="shared" ref="AV62:AZ62" si="18">+AVERAGE(AV50:AV61)</f>
        <v>34.74</v>
      </c>
      <c r="AW62" s="195">
        <f t="shared" si="18"/>
        <v>50.104999999999997</v>
      </c>
      <c r="AX62" s="195">
        <f t="shared" si="18"/>
        <v>86.14</v>
      </c>
      <c r="AY62" s="195">
        <f t="shared" si="18"/>
        <v>0</v>
      </c>
      <c r="AZ62" s="195">
        <f t="shared" si="18"/>
        <v>0</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topLeftCell="A24" zoomScale="80" zoomScaleNormal="70" zoomScaleSheetLayoutView="80" zoomScalePageLayoutView="55" workbookViewId="0">
      <selection activeCell="H12" sqref="H12"/>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5" t="s">
        <v>29</v>
      </c>
      <c r="B2" s="296"/>
      <c r="C2" s="296"/>
      <c r="D2" s="297"/>
      <c r="E2" s="100"/>
      <c r="F2" s="100"/>
      <c r="G2" s="100"/>
      <c r="H2" s="100"/>
      <c r="I2" s="4"/>
      <c r="J2" s="4"/>
      <c r="L2" s="298" t="s">
        <v>31</v>
      </c>
      <c r="M2" s="299"/>
      <c r="N2" s="300"/>
      <c r="O2" s="19"/>
      <c r="P2" s="19"/>
      <c r="Q2" s="19"/>
      <c r="R2" s="4"/>
      <c r="S2" s="4"/>
      <c r="T2" s="4"/>
      <c r="V2" s="298" t="s">
        <v>33</v>
      </c>
      <c r="W2" s="299"/>
      <c r="X2" s="299"/>
      <c r="Y2" s="300"/>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tr">
        <f>Arrearages!A16</f>
        <v>Montague Water &amp; Sewer Company</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71">
        <v>45566</v>
      </c>
      <c r="B12" s="11"/>
      <c r="C12" s="11" t="s">
        <v>213</v>
      </c>
      <c r="D12" s="11" t="s">
        <v>213</v>
      </c>
      <c r="E12" s="11" t="s">
        <v>212</v>
      </c>
      <c r="F12" s="11">
        <v>49</v>
      </c>
      <c r="G12" s="172">
        <v>55.57</v>
      </c>
      <c r="H12" s="172">
        <v>28630.35</v>
      </c>
      <c r="I12" s="172">
        <v>636.23</v>
      </c>
      <c r="J12" s="11">
        <v>12</v>
      </c>
      <c r="L12" s="11">
        <v>8</v>
      </c>
      <c r="M12" s="172">
        <v>952.61</v>
      </c>
      <c r="N12" s="172">
        <v>238.15</v>
      </c>
      <c r="O12" s="11">
        <v>2</v>
      </c>
      <c r="P12" s="172">
        <v>2619.31</v>
      </c>
      <c r="Q12" s="172">
        <v>1309.6600000000001</v>
      </c>
      <c r="R12" s="11">
        <v>1</v>
      </c>
      <c r="S12" s="172">
        <v>772.3</v>
      </c>
      <c r="T12" s="172">
        <v>772.3</v>
      </c>
      <c r="V12" s="11"/>
      <c r="W12" s="11"/>
      <c r="X12" s="11"/>
      <c r="Y12" s="11"/>
      <c r="Z12" s="11"/>
      <c r="AA12" s="11"/>
      <c r="AB12" s="11"/>
      <c r="AC12" s="11"/>
      <c r="AD12" s="11"/>
    </row>
    <row r="13" spans="1:30" x14ac:dyDescent="0.25">
      <c r="A13" s="171"/>
      <c r="B13" s="11"/>
      <c r="C13" s="11"/>
      <c r="D13" s="11"/>
      <c r="E13" s="11"/>
      <c r="F13" s="11"/>
      <c r="G13" s="172"/>
      <c r="H13" s="172"/>
      <c r="I13" s="172"/>
      <c r="J13" s="11"/>
      <c r="L13" s="11"/>
      <c r="M13" s="172"/>
      <c r="N13" s="172"/>
      <c r="O13" s="11"/>
      <c r="P13" s="172"/>
      <c r="Q13" s="172"/>
      <c r="R13" s="11"/>
      <c r="S13" s="172"/>
      <c r="T13" s="172"/>
      <c r="V13" s="11"/>
      <c r="W13" s="11"/>
      <c r="X13" s="11"/>
      <c r="Y13" s="11"/>
      <c r="Z13" s="11"/>
      <c r="AA13" s="11"/>
      <c r="AB13" s="11"/>
      <c r="AC13" s="11"/>
      <c r="AD13" s="11"/>
    </row>
    <row r="14" spans="1:30" x14ac:dyDescent="0.25">
      <c r="A14" s="171"/>
      <c r="B14" s="11"/>
      <c r="C14" s="11"/>
      <c r="D14" s="11"/>
      <c r="E14" s="11"/>
      <c r="F14" s="11"/>
      <c r="G14" s="172"/>
      <c r="H14" s="172"/>
      <c r="I14" s="172"/>
      <c r="J14" s="11"/>
      <c r="L14" s="11"/>
      <c r="M14" s="172"/>
      <c r="N14" s="172"/>
      <c r="O14" s="11"/>
      <c r="P14" s="172"/>
      <c r="Q14" s="172"/>
      <c r="R14" s="11"/>
      <c r="S14" s="172"/>
      <c r="T14" s="172"/>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49</v>
      </c>
      <c r="G22" s="193">
        <f>+AVERAGE(G12:G21)</f>
        <v>55.57</v>
      </c>
      <c r="H22" s="200">
        <f>SUM(H12:H21)</f>
        <v>28630.35</v>
      </c>
      <c r="I22" s="193">
        <f>+AVERAGE(I12:I21)</f>
        <v>636.23</v>
      </c>
      <c r="J22" s="203">
        <f>+AVERAGE(J12:J21)</f>
        <v>12</v>
      </c>
      <c r="L22" s="92">
        <f>SUM(L12:L21)</f>
        <v>8</v>
      </c>
      <c r="M22" s="92">
        <f>SUM(M12:M21)</f>
        <v>952.61</v>
      </c>
      <c r="N22" s="193">
        <f>+AVERAGE(N12:N21)</f>
        <v>238.15</v>
      </c>
      <c r="O22" s="92">
        <f>SUM(O12:O21)</f>
        <v>2</v>
      </c>
      <c r="P22" s="92">
        <f>SUM(P12:P21)</f>
        <v>2619.31</v>
      </c>
      <c r="Q22" s="193">
        <f>+AVERAGE(Q12:Q21)</f>
        <v>1309.6600000000001</v>
      </c>
      <c r="R22" s="92">
        <f>SUM(R12:R21)</f>
        <v>1</v>
      </c>
      <c r="S22" s="92">
        <f>SUM(S12:S21)</f>
        <v>772.3</v>
      </c>
      <c r="T22" s="193">
        <f>+AVERAGE(T12:T21)</f>
        <v>772.3</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v>45200</v>
      </c>
      <c r="B25" s="11"/>
      <c r="C25" s="11" t="s">
        <v>213</v>
      </c>
      <c r="D25" s="11" t="s">
        <v>213</v>
      </c>
      <c r="E25" s="11" t="s">
        <v>212</v>
      </c>
      <c r="F25" s="11">
        <v>36</v>
      </c>
      <c r="G25" s="172">
        <v>56.4</v>
      </c>
      <c r="H25" s="172">
        <v>29280.42</v>
      </c>
      <c r="I25" s="172">
        <v>813.35</v>
      </c>
      <c r="J25" s="11">
        <v>13.76</v>
      </c>
      <c r="L25" s="11">
        <v>0</v>
      </c>
      <c r="M25" s="172">
        <v>0</v>
      </c>
      <c r="N25" s="172">
        <v>0</v>
      </c>
      <c r="O25" s="11">
        <v>4</v>
      </c>
      <c r="P25" s="172">
        <v>770.77</v>
      </c>
      <c r="Q25" s="172">
        <v>192.69</v>
      </c>
      <c r="R25" s="11">
        <v>3</v>
      </c>
      <c r="S25" s="172">
        <v>3386.54</v>
      </c>
      <c r="T25" s="172">
        <v>1128.8499999999999</v>
      </c>
      <c r="V25" s="11"/>
      <c r="W25" s="11"/>
      <c r="X25" s="11"/>
      <c r="Y25" s="11"/>
      <c r="Z25" s="11"/>
      <c r="AA25" s="11"/>
      <c r="AB25" s="11"/>
      <c r="AC25" s="11"/>
      <c r="AD25" s="11"/>
    </row>
    <row r="26" spans="1:30" x14ac:dyDescent="0.25">
      <c r="A26" s="171"/>
      <c r="B26" s="11"/>
      <c r="C26" s="11"/>
      <c r="D26" s="11"/>
      <c r="E26" s="11"/>
      <c r="F26" s="11"/>
      <c r="G26" s="172"/>
      <c r="H26" s="172"/>
      <c r="I26" s="172"/>
      <c r="J26" s="11"/>
      <c r="L26" s="11"/>
      <c r="M26" s="172"/>
      <c r="N26" s="172"/>
      <c r="O26" s="11"/>
      <c r="P26" s="172"/>
      <c r="Q26" s="172"/>
      <c r="R26" s="11"/>
      <c r="S26" s="172"/>
      <c r="T26" s="172"/>
      <c r="V26" s="11"/>
      <c r="W26" s="11"/>
      <c r="X26" s="11"/>
      <c r="Y26" s="11"/>
      <c r="Z26" s="11"/>
      <c r="AA26" s="11"/>
      <c r="AB26" s="11"/>
      <c r="AC26" s="11"/>
      <c r="AD26" s="11"/>
    </row>
    <row r="27" spans="1:30" x14ac:dyDescent="0.25">
      <c r="A27" s="171"/>
      <c r="B27" s="11"/>
      <c r="C27" s="11"/>
      <c r="D27" s="11"/>
      <c r="E27" s="11"/>
      <c r="F27" s="11"/>
      <c r="G27" s="172"/>
      <c r="H27" s="172"/>
      <c r="I27" s="172"/>
      <c r="J27" s="11"/>
      <c r="L27" s="11"/>
      <c r="M27" s="172"/>
      <c r="N27" s="172"/>
      <c r="O27" s="11"/>
      <c r="P27" s="172"/>
      <c r="Q27" s="172"/>
      <c r="R27" s="11"/>
      <c r="S27" s="172"/>
      <c r="T27" s="172"/>
      <c r="V27" s="11"/>
      <c r="W27" s="11"/>
      <c r="X27" s="11"/>
      <c r="Y27" s="11"/>
      <c r="Z27" s="11"/>
      <c r="AA27" s="11"/>
      <c r="AB27" s="11"/>
      <c r="AC27" s="11"/>
      <c r="AD27" s="11"/>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36</v>
      </c>
      <c r="G35" s="193">
        <f>+AVERAGE(G25:G34)</f>
        <v>56.4</v>
      </c>
      <c r="H35" s="92">
        <f>SUM(H25:H34)</f>
        <v>29280.42</v>
      </c>
      <c r="I35" s="193">
        <f t="shared" ref="I35:J35" si="0">+AVERAGE(I25:I34)</f>
        <v>813.35</v>
      </c>
      <c r="J35" s="203">
        <f t="shared" si="0"/>
        <v>13.76</v>
      </c>
      <c r="L35" s="92">
        <f>SUM(L25:L34)</f>
        <v>0</v>
      </c>
      <c r="M35" s="92">
        <f>SUM(M25:M34)</f>
        <v>0</v>
      </c>
      <c r="N35" s="193">
        <f>+AVERAGE(N25:N34)</f>
        <v>0</v>
      </c>
      <c r="O35" s="92">
        <f>SUM(O25:O34)</f>
        <v>4</v>
      </c>
      <c r="P35" s="92">
        <f>SUM(P25:P34)</f>
        <v>770.77</v>
      </c>
      <c r="Q35" s="193">
        <f>+AVERAGE(Q25:Q34)</f>
        <v>192.69</v>
      </c>
      <c r="R35" s="92">
        <f>SUM(R25:R34)</f>
        <v>3</v>
      </c>
      <c r="S35" s="92">
        <f>SUM(S25:S34)</f>
        <v>3386.54</v>
      </c>
      <c r="T35" s="193">
        <f>+AVERAGE(T25:T34)</f>
        <v>1128.8499999999999</v>
      </c>
      <c r="V35" s="92">
        <f>SUM(V25:V34)</f>
        <v>0</v>
      </c>
      <c r="W35" s="92">
        <f>SUM(W25:W34)</f>
        <v>0</v>
      </c>
      <c r="X35" s="193" t="e">
        <f>+AVERAGE(X25:X34)</f>
        <v>#DIV/0!</v>
      </c>
      <c r="Y35" s="92">
        <f>SUM(Y25:Y34)</f>
        <v>0</v>
      </c>
      <c r="Z35" s="92">
        <f>SUM(Z25:Z34)</f>
        <v>0</v>
      </c>
      <c r="AA35" s="193" t="e">
        <f>+AVERAGE(AA25:AA34)</f>
        <v>#DIV/0!</v>
      </c>
      <c r="AB35" s="92">
        <f>SUM(AB25:AB34)</f>
        <v>0</v>
      </c>
      <c r="AC35" s="92">
        <f>SUM(AC25:AC34)</f>
        <v>0</v>
      </c>
      <c r="AD35" s="193" t="e">
        <f>+AVERAGE(AD25:AD34)</f>
        <v>#DIV/0!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v>43739</v>
      </c>
      <c r="B38" s="11"/>
      <c r="C38" s="11" t="s">
        <v>213</v>
      </c>
      <c r="D38" s="11" t="s">
        <v>213</v>
      </c>
      <c r="E38" s="11" t="s">
        <v>212</v>
      </c>
      <c r="F38" s="11">
        <v>1</v>
      </c>
      <c r="G38" s="172">
        <v>38.42</v>
      </c>
      <c r="H38" s="172">
        <v>0</v>
      </c>
      <c r="I38" s="172">
        <v>0</v>
      </c>
      <c r="J38" s="11">
        <v>0</v>
      </c>
      <c r="L38" s="11">
        <v>1</v>
      </c>
      <c r="M38" s="172">
        <v>0</v>
      </c>
      <c r="N38" s="172">
        <v>0</v>
      </c>
      <c r="O38" s="11">
        <v>0</v>
      </c>
      <c r="P38" s="172">
        <v>0</v>
      </c>
      <c r="Q38" s="172">
        <v>0</v>
      </c>
      <c r="R38" s="11">
        <v>0</v>
      </c>
      <c r="S38" s="172">
        <v>0</v>
      </c>
      <c r="T38" s="172">
        <v>0</v>
      </c>
      <c r="V38" s="11"/>
      <c r="W38" s="11"/>
      <c r="X38" s="11"/>
      <c r="Y38" s="11"/>
      <c r="Z38" s="11"/>
      <c r="AA38" s="11"/>
      <c r="AB38" s="11"/>
      <c r="AC38" s="11"/>
      <c r="AD38" s="11"/>
    </row>
    <row r="39" spans="1:30" x14ac:dyDescent="0.25">
      <c r="A39" s="171"/>
      <c r="B39" s="11"/>
      <c r="C39" s="11"/>
      <c r="D39" s="11"/>
      <c r="E39" s="11"/>
      <c r="F39" s="11"/>
      <c r="G39" s="172"/>
      <c r="H39" s="172"/>
      <c r="I39" s="172"/>
      <c r="J39" s="11"/>
      <c r="L39" s="11"/>
      <c r="M39" s="172"/>
      <c r="N39" s="172"/>
      <c r="O39" s="11"/>
      <c r="P39" s="172"/>
      <c r="Q39" s="172"/>
      <c r="R39" s="11"/>
      <c r="S39" s="172"/>
      <c r="T39" s="172"/>
      <c r="V39" s="11"/>
      <c r="W39" s="11"/>
      <c r="X39" s="11"/>
      <c r="Y39" s="11"/>
      <c r="Z39" s="11"/>
      <c r="AA39" s="11"/>
      <c r="AB39" s="11"/>
      <c r="AC39" s="11"/>
      <c r="AD39" s="11"/>
    </row>
    <row r="40" spans="1:30" x14ac:dyDescent="0.25">
      <c r="A40" s="171"/>
      <c r="B40" s="11"/>
      <c r="C40" s="11"/>
      <c r="D40" s="11"/>
      <c r="E40" s="11"/>
      <c r="F40" s="11"/>
      <c r="G40" s="172"/>
      <c r="H40" s="172"/>
      <c r="I40" s="172"/>
      <c r="J40" s="11"/>
      <c r="L40" s="11"/>
      <c r="M40" s="172"/>
      <c r="N40" s="172"/>
      <c r="O40" s="11"/>
      <c r="P40" s="172"/>
      <c r="Q40" s="172"/>
      <c r="R40" s="11"/>
      <c r="S40" s="172"/>
      <c r="T40" s="172"/>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1</v>
      </c>
      <c r="G48" s="193">
        <f>+AVERAGE(G38:G47)</f>
        <v>38.42</v>
      </c>
      <c r="H48" s="92">
        <f>SUM(H38:H47)</f>
        <v>0</v>
      </c>
      <c r="I48" s="193">
        <f t="shared" ref="I48:J48" si="1">+AVERAGE(I38:I47)</f>
        <v>0</v>
      </c>
      <c r="J48" s="203">
        <f t="shared" si="1"/>
        <v>0</v>
      </c>
      <c r="L48" s="92">
        <f>SUM(L38:L47)</f>
        <v>1</v>
      </c>
      <c r="M48" s="92">
        <f>SUM(M38:M47)</f>
        <v>0</v>
      </c>
      <c r="N48" s="193">
        <f>+AVERAGE(N38:N47)</f>
        <v>0</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71">
        <v>45566</v>
      </c>
      <c r="B51" s="11"/>
      <c r="C51" s="11" t="s">
        <v>213</v>
      </c>
      <c r="D51" s="11" t="s">
        <v>213</v>
      </c>
      <c r="E51" s="11" t="s">
        <v>212</v>
      </c>
      <c r="F51" s="11">
        <v>0</v>
      </c>
      <c r="G51" s="172">
        <v>0</v>
      </c>
      <c r="H51" s="172">
        <v>0</v>
      </c>
      <c r="I51" s="172">
        <v>0</v>
      </c>
      <c r="J51" s="11">
        <v>0</v>
      </c>
      <c r="L51" s="11">
        <v>0</v>
      </c>
      <c r="M51" s="172">
        <v>0</v>
      </c>
      <c r="N51" s="172">
        <v>0</v>
      </c>
      <c r="O51" s="11">
        <v>0</v>
      </c>
      <c r="P51" s="172">
        <v>0</v>
      </c>
      <c r="Q51" s="172">
        <v>0</v>
      </c>
      <c r="R51" s="11">
        <v>0</v>
      </c>
      <c r="S51" s="172">
        <v>0</v>
      </c>
      <c r="T51" s="172">
        <v>0</v>
      </c>
      <c r="V51" s="11"/>
      <c r="W51" s="11"/>
      <c r="X51" s="11"/>
      <c r="Y51" s="11"/>
      <c r="Z51" s="11"/>
      <c r="AA51" s="11"/>
      <c r="AB51" s="11"/>
      <c r="AC51" s="11"/>
      <c r="AD51" s="11"/>
    </row>
    <row r="52" spans="1:30" x14ac:dyDescent="0.25">
      <c r="A52" s="171"/>
      <c r="B52" s="11"/>
      <c r="C52" s="11"/>
      <c r="D52" s="11"/>
      <c r="E52" s="11"/>
      <c r="F52" s="11"/>
      <c r="G52" s="172"/>
      <c r="H52" s="172"/>
      <c r="I52" s="172"/>
      <c r="J52" s="11"/>
      <c r="L52" s="11"/>
      <c r="M52" s="172"/>
      <c r="N52" s="172"/>
      <c r="O52" s="11"/>
      <c r="P52" s="172"/>
      <c r="Q52" s="172"/>
      <c r="R52" s="11"/>
      <c r="S52" s="172"/>
      <c r="T52" s="172"/>
      <c r="V52" s="11"/>
      <c r="W52" s="11"/>
      <c r="X52" s="11"/>
      <c r="Y52" s="11"/>
      <c r="Z52" s="11"/>
      <c r="AA52" s="11"/>
      <c r="AB52" s="11"/>
      <c r="AC52" s="11"/>
      <c r="AD52" s="11"/>
    </row>
    <row r="53" spans="1:30" x14ac:dyDescent="0.25">
      <c r="A53" s="171"/>
      <c r="B53" s="11"/>
      <c r="C53" s="11"/>
      <c r="D53" s="11"/>
      <c r="E53" s="11"/>
      <c r="F53" s="11"/>
      <c r="G53" s="172"/>
      <c r="H53" s="172"/>
      <c r="I53" s="172"/>
      <c r="J53" s="11"/>
      <c r="L53" s="11"/>
      <c r="M53" s="172"/>
      <c r="N53" s="172"/>
      <c r="O53" s="11"/>
      <c r="P53" s="172"/>
      <c r="Q53" s="172"/>
      <c r="R53" s="11"/>
      <c r="S53" s="172"/>
      <c r="T53" s="172"/>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0</v>
      </c>
      <c r="G62" s="193">
        <f>+AVERAGE(G51:G61)</f>
        <v>0</v>
      </c>
      <c r="H62" s="92">
        <f>SUM(H51:H61)</f>
        <v>0</v>
      </c>
      <c r="I62" s="193">
        <f>+AVERAGE(I51:I61)</f>
        <v>0</v>
      </c>
      <c r="J62" s="193">
        <f>+AVERAGE(J51:J61)</f>
        <v>0</v>
      </c>
      <c r="L62" s="92">
        <f>SUM(L51:L61)</f>
        <v>0</v>
      </c>
      <c r="M62" s="92">
        <f>SUM(M51:M61)</f>
        <v>0</v>
      </c>
      <c r="N62" s="193">
        <f>+AVERAGE(N51:N61)</f>
        <v>0</v>
      </c>
      <c r="O62" s="92">
        <f>SUM(O51:O61)</f>
        <v>0</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v>45200</v>
      </c>
      <c r="B65" s="11"/>
      <c r="C65" s="11" t="s">
        <v>213</v>
      </c>
      <c r="D65" s="11" t="s">
        <v>213</v>
      </c>
      <c r="E65" s="11" t="s">
        <v>212</v>
      </c>
      <c r="F65" s="11">
        <v>0</v>
      </c>
      <c r="G65" s="172">
        <v>0</v>
      </c>
      <c r="H65" s="172">
        <v>0</v>
      </c>
      <c r="I65" s="172">
        <v>0</v>
      </c>
      <c r="J65" s="11">
        <v>0</v>
      </c>
      <c r="L65" s="11">
        <v>0</v>
      </c>
      <c r="M65" s="172">
        <v>0</v>
      </c>
      <c r="N65" s="172">
        <v>0</v>
      </c>
      <c r="O65" s="11">
        <v>0</v>
      </c>
      <c r="P65" s="172">
        <v>0</v>
      </c>
      <c r="Q65" s="172">
        <v>0</v>
      </c>
      <c r="R65" s="11">
        <v>0</v>
      </c>
      <c r="S65" s="172">
        <v>0</v>
      </c>
      <c r="T65" s="172">
        <v>0</v>
      </c>
      <c r="V65" s="11"/>
      <c r="W65" s="11"/>
      <c r="X65" s="11"/>
      <c r="Y65" s="11"/>
      <c r="Z65" s="11"/>
      <c r="AA65" s="11"/>
      <c r="AB65" s="11"/>
      <c r="AC65" s="11"/>
      <c r="AD65" s="11"/>
    </row>
    <row r="66" spans="1:30" x14ac:dyDescent="0.25">
      <c r="A66" s="171"/>
      <c r="B66" s="11"/>
      <c r="C66" s="11"/>
      <c r="D66" s="11"/>
      <c r="E66" s="11"/>
      <c r="F66" s="11"/>
      <c r="G66" s="172"/>
      <c r="H66" s="172"/>
      <c r="I66" s="172"/>
      <c r="J66" s="11"/>
      <c r="L66" s="11"/>
      <c r="M66" s="172"/>
      <c r="N66" s="172"/>
      <c r="O66" s="11"/>
      <c r="P66" s="172"/>
      <c r="Q66" s="172"/>
      <c r="R66" s="11"/>
      <c r="S66" s="172"/>
      <c r="T66" s="172"/>
      <c r="V66" s="11"/>
      <c r="W66" s="11"/>
      <c r="X66" s="11"/>
      <c r="Y66" s="11"/>
      <c r="Z66" s="11"/>
      <c r="AA66" s="11"/>
      <c r="AB66" s="11"/>
      <c r="AC66" s="11"/>
      <c r="AD66" s="11"/>
    </row>
    <row r="67" spans="1:30" x14ac:dyDescent="0.25">
      <c r="A67" s="171"/>
      <c r="B67" s="11"/>
      <c r="C67" s="11"/>
      <c r="D67" s="11"/>
      <c r="E67" s="11"/>
      <c r="F67" s="11"/>
      <c r="G67" s="172"/>
      <c r="H67" s="172"/>
      <c r="I67" s="172"/>
      <c r="J67" s="11"/>
      <c r="L67" s="11"/>
      <c r="M67" s="172"/>
      <c r="N67" s="172"/>
      <c r="O67" s="11"/>
      <c r="P67" s="172"/>
      <c r="Q67" s="172"/>
      <c r="R67" s="11"/>
      <c r="S67" s="172"/>
      <c r="T67" s="172"/>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v>43739</v>
      </c>
      <c r="B79" s="11"/>
      <c r="C79" s="11" t="s">
        <v>213</v>
      </c>
      <c r="D79" s="11" t="s">
        <v>213</v>
      </c>
      <c r="E79" s="11" t="s">
        <v>212</v>
      </c>
      <c r="F79" s="11">
        <v>0</v>
      </c>
      <c r="G79" s="172">
        <v>0</v>
      </c>
      <c r="H79" s="172">
        <v>0</v>
      </c>
      <c r="I79" s="172">
        <v>0</v>
      </c>
      <c r="J79" s="11">
        <v>0</v>
      </c>
      <c r="L79" s="11">
        <v>0</v>
      </c>
      <c r="M79" s="172">
        <v>0</v>
      </c>
      <c r="N79" s="172">
        <v>0</v>
      </c>
      <c r="O79" s="11">
        <v>0</v>
      </c>
      <c r="P79" s="172">
        <v>0</v>
      </c>
      <c r="Q79" s="172">
        <v>0</v>
      </c>
      <c r="R79" s="11">
        <v>0</v>
      </c>
      <c r="S79" s="172">
        <v>0</v>
      </c>
      <c r="T79" s="172">
        <v>0</v>
      </c>
      <c r="V79" s="11"/>
      <c r="W79" s="11"/>
      <c r="X79" s="11"/>
      <c r="Y79" s="11"/>
      <c r="Z79" s="11"/>
      <c r="AA79" s="11"/>
      <c r="AB79" s="11"/>
      <c r="AC79" s="11"/>
      <c r="AD79" s="11"/>
    </row>
    <row r="80" spans="1:30" x14ac:dyDescent="0.25">
      <c r="A80" s="171"/>
      <c r="B80" s="11"/>
      <c r="C80" s="11"/>
      <c r="D80" s="11"/>
      <c r="E80" s="11"/>
      <c r="F80" s="11"/>
      <c r="G80" s="172"/>
      <c r="H80" s="172"/>
      <c r="I80" s="172"/>
      <c r="J80" s="11"/>
      <c r="L80" s="11"/>
      <c r="M80" s="172"/>
      <c r="N80" s="172"/>
      <c r="O80" s="11"/>
      <c r="P80" s="172"/>
      <c r="Q80" s="172"/>
      <c r="R80" s="11"/>
      <c r="S80" s="172"/>
      <c r="T80" s="172"/>
      <c r="V80" s="11"/>
      <c r="W80" s="11"/>
      <c r="X80" s="11"/>
      <c r="Y80" s="11"/>
      <c r="Z80" s="11"/>
      <c r="AA80" s="11"/>
      <c r="AB80" s="11"/>
      <c r="AC80" s="11"/>
      <c r="AD80" s="11"/>
    </row>
    <row r="81" spans="1:30" x14ac:dyDescent="0.25">
      <c r="A81" s="171"/>
      <c r="B81" s="11"/>
      <c r="C81" s="11"/>
      <c r="D81" s="11"/>
      <c r="E81" s="11"/>
      <c r="F81" s="11"/>
      <c r="G81" s="172"/>
      <c r="H81" s="172"/>
      <c r="I81" s="172"/>
      <c r="J81" s="11"/>
      <c r="L81" s="11"/>
      <c r="M81" s="172"/>
      <c r="N81" s="172"/>
      <c r="O81" s="11"/>
      <c r="P81" s="172"/>
      <c r="Q81" s="172"/>
      <c r="R81" s="11"/>
      <c r="S81" s="172"/>
      <c r="T81" s="172"/>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0</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85" zoomScaleNormal="70" zoomScaleSheetLayoutView="85" zoomScalePageLayoutView="60" workbookViewId="0">
      <selection activeCell="V12" sqref="V12: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301" t="s">
        <v>60</v>
      </c>
      <c r="B2" s="302"/>
      <c r="C2" s="60"/>
      <c r="D2" s="60"/>
      <c r="I2" s="298" t="s">
        <v>93</v>
      </c>
      <c r="J2" s="299"/>
      <c r="K2" s="300"/>
      <c r="M2" s="301" t="s">
        <v>94</v>
      </c>
      <c r="N2" s="302"/>
      <c r="O2" s="78"/>
      <c r="P2" s="76"/>
      <c r="Q2" s="78"/>
      <c r="R2" s="78"/>
      <c r="S2" s="78"/>
      <c r="T2" s="78"/>
      <c r="V2" s="301" t="s">
        <v>72</v>
      </c>
      <c r="W2" s="302"/>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Usages'!A30</f>
        <v>0</v>
      </c>
      <c r="K10" s="170">
        <f>+'Customers Financials, Usages'!A41</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223</v>
      </c>
      <c r="W12" s="79" t="s">
        <v>224</v>
      </c>
      <c r="X12" s="79" t="s">
        <v>222</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8" t="s">
        <v>46</v>
      </c>
      <c r="B2" s="300"/>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Normal="100" zoomScaleSheetLayoutView="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303" t="s">
        <v>68</v>
      </c>
      <c r="B2" s="304"/>
      <c r="C2" s="304"/>
      <c r="D2" s="304"/>
      <c r="E2" s="304"/>
      <c r="F2" s="304"/>
      <c r="G2" s="305"/>
    </row>
    <row r="3" spans="1:7" x14ac:dyDescent="0.2">
      <c r="A3" s="306"/>
      <c r="B3" s="307"/>
      <c r="C3" s="307"/>
      <c r="D3" s="307"/>
      <c r="E3" s="307"/>
      <c r="F3" s="307"/>
      <c r="G3" s="308"/>
    </row>
    <row r="4" spans="1:7" ht="32.25" customHeight="1" thickBot="1" x14ac:dyDescent="0.25">
      <c r="A4" s="309"/>
      <c r="B4" s="310"/>
      <c r="C4" s="310"/>
      <c r="D4" s="310"/>
      <c r="E4" s="310"/>
      <c r="F4" s="310"/>
      <c r="G4" s="311"/>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tabSelected="1" view="pageBreakPreview" topLeftCell="A3" zoomScaleNormal="85" zoomScaleSheetLayoutView="100" workbookViewId="0">
      <selection activeCell="C9" sqref="C9"/>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43" t="s">
        <v>123</v>
      </c>
      <c r="B2" s="255"/>
      <c r="C2" s="255"/>
      <c r="D2" s="255"/>
      <c r="E2" s="255"/>
      <c r="F2" s="255"/>
      <c r="G2" s="255"/>
      <c r="H2" s="244"/>
      <c r="I2" s="31"/>
      <c r="J2" s="31"/>
      <c r="K2" s="31"/>
      <c r="L2" s="28"/>
      <c r="M2" s="28"/>
    </row>
    <row r="3" spans="1:13" ht="42.6" customHeight="1" thickBot="1" x14ac:dyDescent="0.25">
      <c r="A3" s="247"/>
      <c r="B3" s="257"/>
      <c r="C3" s="257"/>
      <c r="D3" s="257"/>
      <c r="E3" s="257"/>
      <c r="F3" s="257"/>
      <c r="G3" s="257"/>
      <c r="H3" s="248"/>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45596</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20</v>
      </c>
      <c r="D13" s="8">
        <v>21</v>
      </c>
      <c r="E13" s="4"/>
      <c r="F13" s="4"/>
      <c r="G13" s="4"/>
      <c r="H13" s="4"/>
      <c r="I13" s="4"/>
      <c r="J13" s="4"/>
      <c r="K13" s="4"/>
    </row>
    <row r="14" spans="1:13" x14ac:dyDescent="0.2">
      <c r="B14" s="38" t="s">
        <v>165</v>
      </c>
      <c r="C14" s="161">
        <v>50</v>
      </c>
      <c r="D14" s="8">
        <v>21</v>
      </c>
      <c r="E14" s="4"/>
      <c r="F14" s="4"/>
      <c r="G14" s="4"/>
      <c r="H14" s="4"/>
      <c r="I14" s="4"/>
      <c r="J14" s="4"/>
      <c r="K14" s="4"/>
    </row>
    <row r="15" spans="1:13" x14ac:dyDescent="0.2">
      <c r="B15" s="38" t="s">
        <v>166</v>
      </c>
      <c r="C15" s="162">
        <v>100</v>
      </c>
      <c r="D15" s="8">
        <v>21</v>
      </c>
      <c r="E15" s="4"/>
      <c r="F15" s="4"/>
      <c r="G15" s="4"/>
      <c r="H15" s="4"/>
      <c r="I15" s="4"/>
      <c r="J15" s="4"/>
      <c r="K15" s="4"/>
    </row>
    <row r="16" spans="1:13" x14ac:dyDescent="0.2">
      <c r="B16" s="38" t="s">
        <v>167</v>
      </c>
      <c r="C16" s="161">
        <v>160</v>
      </c>
      <c r="D16" s="8">
        <v>21</v>
      </c>
      <c r="E16" s="4"/>
      <c r="F16" s="4"/>
      <c r="G16" s="4"/>
      <c r="H16" s="4"/>
      <c r="I16" s="4"/>
      <c r="J16" s="4"/>
      <c r="K16" s="4"/>
    </row>
    <row r="17" spans="2:11" x14ac:dyDescent="0.2">
      <c r="B17" s="38" t="s">
        <v>168</v>
      </c>
      <c r="C17" s="161">
        <v>300</v>
      </c>
      <c r="D17" s="8">
        <v>21</v>
      </c>
      <c r="E17" s="4"/>
      <c r="F17" s="4"/>
      <c r="G17" s="4"/>
      <c r="H17" s="4"/>
      <c r="I17" s="4"/>
      <c r="J17" s="4"/>
      <c r="K17" s="4"/>
    </row>
    <row r="18" spans="2:11" x14ac:dyDescent="0.2">
      <c r="B18" s="38" t="s">
        <v>169</v>
      </c>
      <c r="C18" s="161">
        <v>500</v>
      </c>
      <c r="D18" s="8">
        <v>21</v>
      </c>
      <c r="E18" s="4"/>
      <c r="F18" s="4"/>
      <c r="G18" s="4"/>
      <c r="H18" s="4"/>
      <c r="I18" s="4"/>
      <c r="J18" s="4"/>
      <c r="K18" s="4"/>
    </row>
    <row r="19" spans="2:11" x14ac:dyDescent="0.2">
      <c r="B19" s="38" t="s">
        <v>170</v>
      </c>
      <c r="C19" s="161">
        <v>1000</v>
      </c>
      <c r="D19" s="8">
        <v>21</v>
      </c>
      <c r="E19" s="4"/>
      <c r="F19" s="4"/>
      <c r="G19" s="4"/>
      <c r="H19" s="4"/>
      <c r="I19" s="4"/>
      <c r="J19" s="4"/>
      <c r="K19" s="4"/>
    </row>
    <row r="20" spans="2:11" x14ac:dyDescent="0.2">
      <c r="B20" s="38" t="s">
        <v>163</v>
      </c>
      <c r="C20" s="161">
        <v>23.34</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60</v>
      </c>
      <c r="D22" s="8">
        <v>22</v>
      </c>
      <c r="E22" s="4"/>
      <c r="F22" s="4"/>
      <c r="G22" s="4"/>
      <c r="H22" s="4"/>
      <c r="I22" s="4"/>
      <c r="J22" s="4"/>
      <c r="K22" s="4"/>
    </row>
    <row r="23" spans="2:11" x14ac:dyDescent="0.2">
      <c r="B23" s="38" t="s">
        <v>172</v>
      </c>
      <c r="C23" s="161">
        <v>90</v>
      </c>
      <c r="D23" s="8">
        <v>22</v>
      </c>
      <c r="E23" s="4"/>
      <c r="F23" s="4"/>
      <c r="G23" s="4"/>
      <c r="H23" s="4"/>
      <c r="I23" s="4"/>
      <c r="J23" s="4"/>
      <c r="K23" s="4"/>
    </row>
    <row r="24" spans="2:11" x14ac:dyDescent="0.2">
      <c r="B24" s="38" t="s">
        <v>165</v>
      </c>
      <c r="C24" s="161">
        <v>150</v>
      </c>
      <c r="D24" s="8">
        <v>22</v>
      </c>
      <c r="E24" s="4"/>
      <c r="F24" s="4"/>
      <c r="G24" s="4"/>
      <c r="H24" s="4"/>
      <c r="I24" s="4"/>
      <c r="J24" s="4"/>
      <c r="K24" s="4"/>
    </row>
    <row r="25" spans="2:11" x14ac:dyDescent="0.2">
      <c r="B25" s="38" t="s">
        <v>166</v>
      </c>
      <c r="C25" s="161">
        <v>300</v>
      </c>
      <c r="D25" s="8">
        <v>22</v>
      </c>
      <c r="E25" s="4"/>
      <c r="F25" s="4"/>
      <c r="G25" s="4"/>
      <c r="H25" s="4"/>
      <c r="I25" s="4"/>
      <c r="J25" s="4"/>
      <c r="K25" s="4"/>
    </row>
    <row r="26" spans="2:11" x14ac:dyDescent="0.2">
      <c r="B26" s="38" t="s">
        <v>167</v>
      </c>
      <c r="C26" s="161">
        <v>480</v>
      </c>
      <c r="D26" s="8">
        <v>22</v>
      </c>
      <c r="E26" s="4"/>
      <c r="F26" s="4"/>
      <c r="G26" s="4"/>
      <c r="H26" s="4"/>
      <c r="I26" s="4"/>
      <c r="J26" s="4"/>
      <c r="K26" s="4"/>
    </row>
    <row r="27" spans="2:11" x14ac:dyDescent="0.2">
      <c r="B27" s="38" t="s">
        <v>168</v>
      </c>
      <c r="C27" s="161">
        <v>900</v>
      </c>
      <c r="D27" s="8">
        <v>22</v>
      </c>
      <c r="E27" s="4"/>
      <c r="F27" s="4"/>
      <c r="G27" s="4"/>
      <c r="H27" s="4"/>
      <c r="I27" s="4"/>
      <c r="J27" s="4"/>
      <c r="K27" s="4"/>
    </row>
    <row r="28" spans="2:11" x14ac:dyDescent="0.2">
      <c r="B28" s="38" t="s">
        <v>169</v>
      </c>
      <c r="C28" s="163">
        <v>1500</v>
      </c>
      <c r="D28" s="8">
        <v>22</v>
      </c>
      <c r="E28" s="4"/>
      <c r="F28" s="4"/>
      <c r="G28" s="4"/>
      <c r="H28" s="4"/>
      <c r="I28" s="4"/>
      <c r="J28" s="4"/>
      <c r="K28" s="4"/>
    </row>
    <row r="29" spans="2:11" x14ac:dyDescent="0.2">
      <c r="B29" s="38" t="s">
        <v>170</v>
      </c>
      <c r="C29" s="161">
        <v>3000</v>
      </c>
      <c r="D29" s="8">
        <v>22</v>
      </c>
      <c r="E29" s="4"/>
      <c r="F29" s="4"/>
      <c r="G29" s="4"/>
      <c r="H29" s="4"/>
      <c r="I29" s="4"/>
      <c r="J29" s="4"/>
      <c r="K29" s="4"/>
    </row>
    <row r="30" spans="2:11" x14ac:dyDescent="0.2">
      <c r="B30" s="38" t="s">
        <v>187</v>
      </c>
      <c r="C30" s="161">
        <v>23.34</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53.32</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110.06</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550.29999999999995</v>
      </c>
      <c r="D48" s="8">
        <v>15</v>
      </c>
      <c r="E48" s="4"/>
      <c r="F48" s="4"/>
      <c r="G48" s="4"/>
      <c r="H48" s="4"/>
      <c r="I48" s="4"/>
      <c r="J48" s="4"/>
      <c r="K48" s="4"/>
    </row>
    <row r="49" spans="2:11" x14ac:dyDescent="0.2">
      <c r="B49" s="38" t="s">
        <v>188</v>
      </c>
      <c r="C49" s="161">
        <v>825.45</v>
      </c>
      <c r="D49" s="8">
        <v>15</v>
      </c>
      <c r="E49" s="4"/>
      <c r="F49" s="4"/>
      <c r="G49" s="4"/>
      <c r="H49" s="4"/>
      <c r="I49" s="4"/>
      <c r="J49" s="4"/>
      <c r="K49" s="4"/>
    </row>
    <row r="50" spans="2:11" x14ac:dyDescent="0.2">
      <c r="B50" s="38" t="s">
        <v>189</v>
      </c>
      <c r="C50" s="161">
        <v>1375.75</v>
      </c>
      <c r="D50" s="8">
        <v>15</v>
      </c>
      <c r="E50" s="4"/>
      <c r="F50" s="4"/>
      <c r="G50" s="4"/>
      <c r="H50" s="4"/>
      <c r="I50" s="4"/>
      <c r="J50" s="4"/>
      <c r="K50" s="4"/>
    </row>
    <row r="51" spans="2:11" x14ac:dyDescent="0.2">
      <c r="B51" s="38" t="s">
        <v>190</v>
      </c>
      <c r="C51" s="161">
        <v>2751.5</v>
      </c>
      <c r="D51" s="8">
        <v>15</v>
      </c>
      <c r="E51" s="4"/>
      <c r="F51" s="4"/>
      <c r="G51" s="4"/>
      <c r="H51" s="4"/>
      <c r="I51" s="4"/>
      <c r="J51" s="4"/>
      <c r="K51" s="4"/>
    </row>
    <row r="52" spans="2:11" x14ac:dyDescent="0.2">
      <c r="B52" s="38" t="s">
        <v>191</v>
      </c>
      <c r="C52" s="161">
        <v>4402.41</v>
      </c>
      <c r="D52" s="8">
        <v>15</v>
      </c>
      <c r="E52" s="4"/>
      <c r="F52" s="4"/>
      <c r="G52" s="4"/>
      <c r="H52" s="4"/>
      <c r="I52" s="4"/>
      <c r="J52" s="4"/>
      <c r="K52" s="4"/>
    </row>
    <row r="53" spans="2:11" x14ac:dyDescent="0.2">
      <c r="B53" s="38" t="s">
        <v>192</v>
      </c>
      <c r="C53" s="161">
        <v>8254.51</v>
      </c>
      <c r="D53" s="8">
        <v>15</v>
      </c>
      <c r="E53" s="4"/>
      <c r="F53" s="4"/>
      <c r="G53" s="4"/>
      <c r="H53" s="4"/>
      <c r="I53" s="4"/>
      <c r="J53" s="4"/>
      <c r="K53" s="4"/>
    </row>
    <row r="54" spans="2:11" x14ac:dyDescent="0.2">
      <c r="B54" s="38" t="s">
        <v>193</v>
      </c>
      <c r="C54" s="161">
        <v>13757.52</v>
      </c>
      <c r="D54" s="8">
        <v>15</v>
      </c>
      <c r="E54" s="4"/>
      <c r="F54" s="4"/>
      <c r="G54" s="4"/>
      <c r="H54" s="4"/>
      <c r="I54" s="4"/>
      <c r="J54" s="4"/>
      <c r="K54" s="4"/>
    </row>
    <row r="55" spans="2:11" x14ac:dyDescent="0.2">
      <c r="B55" s="38" t="s">
        <v>194</v>
      </c>
      <c r="C55" s="161">
        <v>27515.040000000001</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elements/1.1/"/>
    <ds:schemaRef ds:uri="0343ffb1-f659-47b9-8c3f-42d21e4ec3a0"/>
    <ds:schemaRef ds:uri="http://purl.org/dc/terms/"/>
    <ds:schemaRef ds:uri="http://schemas.microsoft.com/office/2006/metadata/properties"/>
    <ds:schemaRef ds:uri="http://purl.org/dc/dcmitype/"/>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e61568b1-c106-4d70-abab-16fd7af8c2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2025-01-29T15:14:49Z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